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18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H61"/>
  <c r="A61"/>
  <c r="H60"/>
  <c r="A60"/>
  <c r="H59"/>
  <c r="A59"/>
  <c r="H58"/>
  <c r="A58"/>
  <c r="H57"/>
  <c r="A57"/>
  <c r="A56"/>
  <c r="A55"/>
  <c r="H54"/>
  <c r="A54"/>
  <c r="H53"/>
  <c r="A53"/>
  <c r="H52"/>
  <c r="A52"/>
  <c r="A51"/>
  <c r="A50"/>
  <c r="H49"/>
  <c r="A49"/>
  <c r="H48"/>
  <c r="A48"/>
  <c r="H47"/>
  <c r="A47"/>
  <c r="H46"/>
  <c r="A46"/>
  <c r="H45"/>
  <c r="A45"/>
  <c r="H44"/>
  <c r="A44"/>
  <c r="H43"/>
  <c r="A43"/>
  <c r="H42"/>
  <c r="A42"/>
  <c r="H41"/>
  <c r="A41"/>
  <c r="A40"/>
  <c r="A39"/>
  <c r="A38"/>
  <c r="H37"/>
  <c r="A37"/>
  <c r="H36"/>
  <c r="A36"/>
  <c r="H35"/>
  <c r="A35"/>
  <c r="A34"/>
  <c r="A33"/>
  <c r="H32"/>
  <c r="A32"/>
  <c r="H31"/>
  <c r="A31"/>
  <c r="H30"/>
  <c r="A30"/>
  <c r="H29"/>
  <c r="A29"/>
  <c r="A28"/>
  <c r="H27"/>
  <c r="A27"/>
  <c r="A26"/>
  <c r="H25"/>
  <c r="A25"/>
  <c r="H24"/>
  <c r="A24"/>
  <c r="H23"/>
  <c r="A23"/>
  <c r="H22"/>
  <c r="A22"/>
  <c r="H21"/>
  <c r="A21"/>
  <c r="H20"/>
  <c r="A20"/>
  <c r="H19"/>
  <c r="A19"/>
  <c r="H18"/>
  <c r="A18"/>
  <c r="A17"/>
  <c r="A16"/>
  <c r="H15"/>
  <c r="A15"/>
  <c r="H14"/>
  <c r="A14"/>
  <c r="A13"/>
  <c r="H12"/>
  <c r="A12"/>
  <c r="H11"/>
  <c r="A11"/>
  <c r="H10"/>
  <c r="A10"/>
  <c r="H9"/>
  <c r="A9"/>
  <c r="H8"/>
  <c r="A8"/>
  <c r="A7"/>
  <c r="H6"/>
  <c r="A6"/>
  <c r="H5"/>
  <c r="A5"/>
  <c r="H4"/>
  <c r="A4"/>
  <c r="H3"/>
  <c r="A3"/>
  <c r="H2"/>
  <c r="A2"/>
</calcChain>
</file>

<file path=xl/sharedStrings.xml><?xml version="1.0" encoding="utf-8"?>
<sst xmlns="http://schemas.openxmlformats.org/spreadsheetml/2006/main" count="318" uniqueCount="211">
  <si>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</si>
  <si>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</si>
  <si>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</si>
  <si>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</si>
  <si>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</si>
  <si>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</si>
  <si>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</si>
  <si>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</si>
  <si>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</si>
  <si>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</si>
  <si>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</si>
  <si>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</si>
  <si>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</si>
  <si>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https://fpmf-sistemas.org.br/sistemas/imip/v8/portal_transparencia/menu_ext_fpmf/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</si>
  <si>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</si>
  <si>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</si>
  <si>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</si>
  <si>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</si>
  <si>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</si>
  <si>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</si>
  <si>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</si>
  <si>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</si>
  <si>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</si>
  <si>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</si>
  <si>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</si>
  <si>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</si>
  <si>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</si>
  <si>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</si>
  <si>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</si>
  <si>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</si>
  <si>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10.730.125/0001-20</t>
  </si>
  <si>
    <t>APAMI - Associção Petrolinense de Amparo à Maternidade e à Infância</t>
  </si>
  <si>
    <t>Prestação de Serviços Médicos de Oncologia Ginecológica Infantil</t>
  </si>
  <si>
    <t>4 - Taxa de Manutenção de Conta</t>
  </si>
  <si>
    <t>Baby Lab Laboratórios Clínicos SS</t>
  </si>
  <si>
    <t>Prestação dos Serviço de Apoio Diagnóstico</t>
  </si>
  <si>
    <t>5 - Tarifas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</si>
  <si>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</si>
  <si>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</si>
  <si>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</si>
  <si>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6 - Telefonia Móvel</t>
  </si>
  <si>
    <t>11.863.530/0001-80</t>
  </si>
  <si>
    <t>BRASCON - Gestão Ambiental LTDA</t>
  </si>
  <si>
    <t>Serviços de Coleta, Trasporte, Tratamento e Destinação Final dos Resíduos do Serviço de Saúde</t>
  </si>
  <si>
    <t>7 - Telefonia Fixa/Internet</t>
  </si>
  <si>
    <t>09.569.536/0001/05</t>
  </si>
  <si>
    <t>CARDIOVASF - Instituto do Coração do Vale do São Francisco LTDA</t>
  </si>
  <si>
    <t>Exames de Ecocardiograma</t>
  </si>
  <si>
    <t>8 - Água</t>
  </si>
  <si>
    <t>03.390.967/0001-15</t>
  </si>
  <si>
    <t>CARTELLO Desenvolvimento e Suporte EIRELI</t>
  </si>
  <si>
    <t>Serviços de Instalação de Armazemanento Eletrônico de Páginas (WEB HOSTING DE SITES).</t>
  </si>
  <si>
    <t>9 - Energia Elétrica</t>
  </si>
  <si>
    <t>10 - Locação de Máquinas e Equipamentos (Pessoa Jurídica)</t>
  </si>
  <si>
    <t>12.657.631/0001-67</t>
  </si>
  <si>
    <t>CDI - Centro de Diagnóstico Clínico e Por Imagem LTDA</t>
  </si>
  <si>
    <t xml:space="preserve">Exames de Tomografia Computadorizada e Ressonância Magnética </t>
  </si>
  <si>
    <t>11 - Locação de Equipamentos Médico-Hospitalares(Pessoa Jurídica)</t>
  </si>
  <si>
    <t>01.913.062/0001-57</t>
  </si>
  <si>
    <t>CENEL - Centro de Neurologia e Eletroencefalografia LTDA</t>
  </si>
  <si>
    <t>Serviços Médicos de Elaboração de Eletroencefalograma</t>
  </si>
  <si>
    <t>12 - Locação de Veículos Automotores (Pessoa Jurídica) (Exceto Ambulância)</t>
  </si>
  <si>
    <t>21.765.381/0001-70</t>
  </si>
  <si>
    <t>Center Prev Clínica Médica LTDA</t>
  </si>
  <si>
    <t>Serviços Médicos na Especialidade de Ginecologia Obstetrícia</t>
  </si>
  <si>
    <t>13 - Serviço Gráficos, de Encadernação e de Emolduração</t>
  </si>
  <si>
    <t>10.998.292/0003-19</t>
  </si>
  <si>
    <t>CIEE - Centro de Integração Empresa Escola de Pernambuco</t>
  </si>
  <si>
    <t>Programa de Estágio - Promoção da Integração ao Mercado de Trabalho e a Formação para o Trabalho de Jovens</t>
  </si>
  <si>
    <t>14 - Serviços Judiciais e Cartoriais</t>
  </si>
  <si>
    <t>03.757.098/0001-14</t>
  </si>
  <si>
    <t>CIPEVASF - Cirurgiões Pediátricos do Vale São Francisco S/S LTDA</t>
  </si>
  <si>
    <t>Serviços de Consulta e Cirúrgia Pediátrica, Ambulatoriais e Hospitalares.</t>
  </si>
  <si>
    <t>15 - Outras Despesas Gerais (Pessoa Juridica)</t>
  </si>
  <si>
    <t>03.264.990/0001-63</t>
  </si>
  <si>
    <t>CLIAM - Clínica Integrada de Assistência à Mulher LTDA</t>
  </si>
  <si>
    <t>16 - Médicos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</si>
  <si>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</si>
  <si>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</si>
  <si>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</si>
  <si>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17 - Outros profissionais de saúde</t>
  </si>
  <si>
    <t>03.149.182/0001-55</t>
  </si>
  <si>
    <t>Clinutri LTDA</t>
  </si>
  <si>
    <t>Dietas Parenterais Manipuladas</t>
  </si>
  <si>
    <t>18 - Laboratório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</si>
  <si>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</si>
  <si>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</si>
  <si>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</si>
  <si>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19 - Alimentação/Dietas</t>
  </si>
  <si>
    <t>08.683.483/0001-88</t>
  </si>
  <si>
    <t>Consultório Otorrinolaringológico do Vale do São Francisco LTDA</t>
  </si>
  <si>
    <t>Serviços Médicos de Otorrinolaringologia Infantil e Retirada de Corpo Estranhos</t>
  </si>
  <si>
    <t>20 - Locação de Ambulâncias</t>
  </si>
  <si>
    <t>07.934.336/0001-70</t>
  </si>
  <si>
    <t>Dil Serviços Médicos LTDA</t>
  </si>
  <si>
    <t xml:space="preserve">Serviços Médicos na Especialidade de Pediatria  </t>
  </si>
  <si>
    <t>21 - Outras Pessoas Jurídicas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</si>
  <si>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</si>
  <si>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</si>
  <si>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</si>
  <si>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22 - Médicos</t>
  </si>
  <si>
    <t>23 - Outros profissionais de saúde</t>
  </si>
  <si>
    <t>11.182.660/0001-57</t>
  </si>
  <si>
    <t>Emerson Wallas Rodrigues da Silva</t>
  </si>
  <si>
    <t>Serviços de Transporte Externo de Expedientes Administrativos por meio de Motocicletas Equipadas com Baú</t>
  </si>
  <si>
    <t>24 - Pessoa Jurídica</t>
  </si>
  <si>
    <t>24.874.632/0001-42</t>
  </si>
  <si>
    <t>Encal Construtora EIRELI</t>
  </si>
  <si>
    <t>Prestação de Serviços na Elaboração do Projeto Arquitetônico        "AS BUILT" e demais serviços correlatos e necessários</t>
  </si>
  <si>
    <t>25 - Cooperativas</t>
  </si>
  <si>
    <t>23.180.800/0001-37</t>
  </si>
  <si>
    <t>Enne Soluções Életricas  LTDA</t>
  </si>
  <si>
    <t>Manutenção Preventiva de Geradores e Quadros Elétricos</t>
  </si>
  <si>
    <t>26 - Lavanderia</t>
  </si>
  <si>
    <t>02.994.656/0001-00</t>
  </si>
  <si>
    <t>Étíca e Saúde LTDA</t>
  </si>
  <si>
    <t>Serviços Médicos de Otorrinolaringologia Infantil</t>
  </si>
  <si>
    <t>27 - Serviços de Cozinha e Copeira</t>
  </si>
  <si>
    <t>10.858.157/0001-06</t>
  </si>
  <si>
    <t>F. Genes &amp; Cia. LTDA</t>
  </si>
  <si>
    <t>Serviço de Detetização nas Dependênciasdo HDM</t>
  </si>
  <si>
    <t>28 - Outros</t>
  </si>
  <si>
    <t>11.735.586/0001-59</t>
  </si>
  <si>
    <t>FADE/UFPE - Fundação de Apoio ao Desenvolvimento da Universidade Federal de Pernambuco</t>
  </si>
  <si>
    <t>Serviço de Proteção Radiológica Pessoal (Monitoramento Individual Externa de Radiações Gama e X)</t>
  </si>
  <si>
    <t>29 - Coleta de Lixo Hospitalar</t>
  </si>
  <si>
    <t>22.851.377/0001-97</t>
  </si>
  <si>
    <t>Heron Sobrinho Silveira EIRELI</t>
  </si>
  <si>
    <t>Serviços Médicos de Consultas e Realização de Cirurgias Ginecológicas e Obstétricas</t>
  </si>
  <si>
    <t>30 - Manutenção/Aluguel/Uso de Sistemas ou Softwares</t>
  </si>
  <si>
    <t>15.183.098/0001-37</t>
  </si>
  <si>
    <t>Ianca Chayane Cavalcante Alves ME</t>
  </si>
  <si>
    <t>Serviços de Transporte de Bens e/ou Pessoas</t>
  </si>
  <si>
    <t>31 - Vigilância</t>
  </si>
  <si>
    <t>01.929.606/0001-79</t>
  </si>
  <si>
    <t>Instituto de Olhos Vale do São Francisco LTDA</t>
  </si>
  <si>
    <t>Serviços Médicos na Especialidade de  Oftalmologia com Exames de Oftalmoscopia e de Fundo de Olho</t>
  </si>
  <si>
    <t>32 - Consultorias e Treinamentos</t>
  </si>
  <si>
    <t>04.226.430/0001-87</t>
  </si>
  <si>
    <t>Instituto do Rim LTDA</t>
  </si>
  <si>
    <t>Serviços Médicos de Nefrologia</t>
  </si>
  <si>
    <t>33 - Serviços Técnicos Profissionais</t>
  </si>
  <si>
    <t>10.817.590/0001-01</t>
  </si>
  <si>
    <t>J. Bezerra Comércio de Combustíveis e Derivados LTDA</t>
  </si>
  <si>
    <t>Serviço de Abastecimento de Veículos</t>
  </si>
  <si>
    <t>34 - Dedetização</t>
  </si>
  <si>
    <t>35 - Limpeza</t>
  </si>
  <si>
    <t>36 - Outras Pessoas Jurídicas</t>
  </si>
  <si>
    <t>18.862.387/0001-50</t>
  </si>
  <si>
    <t>Lima &amp; Vale LTDA</t>
  </si>
  <si>
    <t>Serviços Médicos na Especialidade de Cardiologia e Ecocardiografia</t>
  </si>
  <si>
    <t>37 - Equipamentos Médico-Hospitalar</t>
  </si>
  <si>
    <t>13.409.775/0001-67</t>
  </si>
  <si>
    <t>Linus Log LTDA</t>
  </si>
  <si>
    <t>Prestação de Serviços de Armazenagem de Documentos</t>
  </si>
  <si>
    <t>38 - Equipamentos de Informática</t>
  </si>
  <si>
    <t>27.814.653/0001-60</t>
  </si>
  <si>
    <t>Lumi Consultoria e Serviços LTDA</t>
  </si>
  <si>
    <t>Prestação de Serviços de Consultoria em Gestão de Processos Voltada à Implementação do E-Social</t>
  </si>
  <si>
    <t>39 - Engenharia Clínica</t>
  </si>
  <si>
    <t>12.626.414/0001-00</t>
  </si>
  <si>
    <t>Manteq H.I. LDTA</t>
  </si>
  <si>
    <t>Manutenção Preventiva e Corretiva de Autoclaves</t>
  </si>
  <si>
    <t>40 - Outros</t>
  </si>
  <si>
    <t>03.811.242/0001-53</t>
  </si>
  <si>
    <t>MEDICAT - Medicina de Trabalho LTDA</t>
  </si>
  <si>
    <t>Serviços na Especialidade de Medicina do Trabalho: Exames Clínicos: Admissional, Demissional e Periódico dos Funcionários do IMIP</t>
  </si>
  <si>
    <t>41 - Reparo e Manutenção de Bens Imóveis</t>
  </si>
  <si>
    <t>11.016.304/0001-63</t>
  </si>
  <si>
    <t>Mega Imagem Diagnósticos LTDA</t>
  </si>
  <si>
    <t>Elaboração de Laudos de Exames de Mamografia</t>
  </si>
  <si>
    <t>42 - Reparo e Manutenção de Veículos</t>
  </si>
  <si>
    <t>02.046.455/0002-54</t>
  </si>
  <si>
    <t>MINASGÁS S/A Indústria e Comércio</t>
  </si>
  <si>
    <t>Fornecimento de Gás Liquefeito de Petróleo - Gás LP</t>
  </si>
  <si>
    <t>43 - Reparo e Manutenção de Bens Móveis de Outras Naturezas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</si>
  <si>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</si>
  <si>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</si>
  <si>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</si>
  <si>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</si>
  <si>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</si>
  <si>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</si>
  <si>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</si>
  <si>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</si>
  <si>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</si>
  <si>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</si>
  <si>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</si>
  <si>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</si>
  <si>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</si>
  <si>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</si>
  <si>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</si>
  <si>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</si>
  <si>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</si>
  <si>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</si>
  <si>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</si>
  <si>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</si>
  <si>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</si>
  <si>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</si>
  <si>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</si>
  <si>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41.994.831/0002-94</t>
  </si>
  <si>
    <t>Vimaq Máquinas Araújo EIRELI</t>
  </si>
  <si>
    <t>Locação de Impressoras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</si>
  <si>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</si>
  <si>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</si>
  <si>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</si>
  <si>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</si>
  <si>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</si>
  <si>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</si>
  <si>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</si>
  <si>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</si>
  <si>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Produtos, Locação de Equipamentos e Serviços de Assistência Técnica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</si>
</sst>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  <numFmt numFmtId="168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sz val="12"/>
      <name val="Arial"/>
      <family val="2"/>
      <charset val="1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4">
    <xf numFmtId="0" fontId="0" fillId="0" borderId="0"/>
    <xf numFmtId="164" fontId="2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8" fontId="5" fillId="0" borderId="0" applyBorder="0" applyProtection="0"/>
    <xf numFmtId="168" fontId="5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164" fontId="2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10" fillId="0" borderId="0"/>
    <xf numFmtId="164" fontId="2" fillId="0" borderId="0" applyBorder="0" applyProtection="0"/>
  </cellStyleXfs>
  <cellXfs count="26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64">
    <cellStyle name="Excel_BuiltIn_Texto Explicativo" xfId="3"/>
    <cellStyle name="Hyperlink" xfId="2" builtinId="8"/>
    <cellStyle name="Moeda 2" xfId="4"/>
    <cellStyle name="Moeda 2 2" xfId="5"/>
    <cellStyle name="Normal" xfId="0" builtinId="0"/>
    <cellStyle name="Normal 10" xfId="6"/>
    <cellStyle name="Normal 10 2" xfId="7"/>
    <cellStyle name="Normal 10 3" xfId="8"/>
    <cellStyle name="Normal 10 4" xfId="9"/>
    <cellStyle name="Normal 10 5" xfId="10"/>
    <cellStyle name="Normal 10 6" xfId="11"/>
    <cellStyle name="Normal 10 7" xfId="12"/>
    <cellStyle name="Normal 10 8" xfId="13"/>
    <cellStyle name="Normal 11" xfId="14"/>
    <cellStyle name="Normal 11 2" xfId="15"/>
    <cellStyle name="Normal 11 3" xfId="16"/>
    <cellStyle name="Normal 11 4" xfId="17"/>
    <cellStyle name="Normal 11 5" xfId="18"/>
    <cellStyle name="Normal 11 6" xfId="19"/>
    <cellStyle name="Normal 11 7" xfId="20"/>
    <cellStyle name="Normal 11 8" xfId="21"/>
    <cellStyle name="Normal 12" xfId="22"/>
    <cellStyle name="Normal 13" xfId="23"/>
    <cellStyle name="Normal 13 2" xfId="24"/>
    <cellStyle name="Normal 14" xfId="25"/>
    <cellStyle name="Normal 15" xfId="26"/>
    <cellStyle name="Normal 16" xfId="27"/>
    <cellStyle name="Normal 16 2" xfId="28"/>
    <cellStyle name="Normal 16 3" xfId="29"/>
    <cellStyle name="Normal 16 4" xfId="30"/>
    <cellStyle name="Normal 16 5" xfId="31"/>
    <cellStyle name="Normal 16 6" xfId="32"/>
    <cellStyle name="Normal 16 7" xfId="33"/>
    <cellStyle name="Normal 16 8" xfId="34"/>
    <cellStyle name="Normal 17" xfId="35"/>
    <cellStyle name="Normal 17 2" xfId="36"/>
    <cellStyle name="Normal 17 3" xfId="37"/>
    <cellStyle name="Normal 17 4" xfId="38"/>
    <cellStyle name="Normal 17 5" xfId="39"/>
    <cellStyle name="Normal 17 6" xfId="40"/>
    <cellStyle name="Normal 17 7" xfId="41"/>
    <cellStyle name="Normal 17 8" xfId="42"/>
    <cellStyle name="Normal 18" xfId="43"/>
    <cellStyle name="Normal 18 2" xfId="44"/>
    <cellStyle name="Normal 18 3" xfId="45"/>
    <cellStyle name="Normal 18 4" xfId="46"/>
    <cellStyle name="Normal 18 5" xfId="47"/>
    <cellStyle name="Normal 18 6" xfId="48"/>
    <cellStyle name="Normal 18 7" xfId="49"/>
    <cellStyle name="Normal 18 8" xfId="50"/>
    <cellStyle name="Normal 19" xfId="51"/>
    <cellStyle name="Normal 19 2" xfId="52"/>
    <cellStyle name="Normal 19 3" xfId="53"/>
    <cellStyle name="Normal 19 4" xfId="54"/>
    <cellStyle name="Normal 19 5" xfId="55"/>
    <cellStyle name="Normal 19 6" xfId="56"/>
    <cellStyle name="Normal 19 7" xfId="57"/>
    <cellStyle name="Normal 19 8" xfId="58"/>
    <cellStyle name="Normal 2" xfId="59"/>
    <cellStyle name="Normal 2 2" xfId="60"/>
    <cellStyle name="Normal 2 2 2" xfId="61"/>
    <cellStyle name="Normal 2 2 2 2" xfId="62"/>
    <cellStyle name="Normal 2 2 2 3" xfId="63"/>
    <cellStyle name="Normal 2 2 2 4" xfId="64"/>
    <cellStyle name="Normal 2 2 2 5" xfId="65"/>
    <cellStyle name="Normal 2 2 2 6" xfId="66"/>
    <cellStyle name="Normal 2 2 2 7" xfId="67"/>
    <cellStyle name="Normal 2 2 2 8" xfId="68"/>
    <cellStyle name="Normal 2 2 3" xfId="69"/>
    <cellStyle name="Normal 2 2 4" xfId="70"/>
    <cellStyle name="Normal 2 2 5" xfId="71"/>
    <cellStyle name="Normal 2 2 6" xfId="72"/>
    <cellStyle name="Normal 2 2 7" xfId="73"/>
    <cellStyle name="Normal 2 2 8" xfId="74"/>
    <cellStyle name="Normal 2 3" xfId="75"/>
    <cellStyle name="Normal 2 4" xfId="76"/>
    <cellStyle name="Normal 2 5" xfId="77"/>
    <cellStyle name="Normal 2 6" xfId="78"/>
    <cellStyle name="Normal 2 7" xfId="79"/>
    <cellStyle name="Normal 2 8" xfId="80"/>
    <cellStyle name="Normal 2 9" xfId="81"/>
    <cellStyle name="Normal 20" xfId="82"/>
    <cellStyle name="Normal 21" xfId="83"/>
    <cellStyle name="Normal 22" xfId="84"/>
    <cellStyle name="Normal 23" xfId="85"/>
    <cellStyle name="Normal 23 2" xfId="86"/>
    <cellStyle name="Normal 23 3" xfId="87"/>
    <cellStyle name="Normal 23 4" xfId="88"/>
    <cellStyle name="Normal 23 5" xfId="89"/>
    <cellStyle name="Normal 23 6" xfId="90"/>
    <cellStyle name="Normal 23 7" xfId="91"/>
    <cellStyle name="Normal 23 8" xfId="92"/>
    <cellStyle name="Normal 24" xfId="93"/>
    <cellStyle name="Normal 25" xfId="94"/>
    <cellStyle name="Normal 25 2" xfId="95"/>
    <cellStyle name="Normal 25 3" xfId="96"/>
    <cellStyle name="Normal 25 4" xfId="97"/>
    <cellStyle name="Normal 25 5" xfId="98"/>
    <cellStyle name="Normal 25 6" xfId="99"/>
    <cellStyle name="Normal 25 7" xfId="100"/>
    <cellStyle name="Normal 25 8" xfId="101"/>
    <cellStyle name="Normal 26" xfId="102"/>
    <cellStyle name="Normal 26 2" xfId="103"/>
    <cellStyle name="Normal 26 3" xfId="104"/>
    <cellStyle name="Normal 26 4" xfId="105"/>
    <cellStyle name="Normal 26 5" xfId="106"/>
    <cellStyle name="Normal 26 6" xfId="107"/>
    <cellStyle name="Normal 26 7" xfId="108"/>
    <cellStyle name="Normal 26 8" xfId="109"/>
    <cellStyle name="Normal 27" xfId="110"/>
    <cellStyle name="Normal 28" xfId="111"/>
    <cellStyle name="Normal 28 2" xfId="112"/>
    <cellStyle name="Normal 28 3" xfId="113"/>
    <cellStyle name="Normal 28 4" xfId="114"/>
    <cellStyle name="Normal 28 5" xfId="115"/>
    <cellStyle name="Normal 28 6" xfId="116"/>
    <cellStyle name="Normal 28 7" xfId="117"/>
    <cellStyle name="Normal 28 8" xfId="118"/>
    <cellStyle name="Normal 29" xfId="119"/>
    <cellStyle name="Normal 3" xfId="120"/>
    <cellStyle name="Normal 35" xfId="121"/>
    <cellStyle name="Normal 38" xfId="122"/>
    <cellStyle name="Normal 39" xfId="123"/>
    <cellStyle name="Normal 4" xfId="124"/>
    <cellStyle name="Normal 40" xfId="125"/>
    <cellStyle name="Normal 5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7" xfId="135"/>
    <cellStyle name="Normal 8" xfId="136"/>
    <cellStyle name="Normal 8 2" xfId="137"/>
    <cellStyle name="Normal 8 3" xfId="138"/>
    <cellStyle name="Normal 8 4" xfId="139"/>
    <cellStyle name="Normal 8 5" xfId="140"/>
    <cellStyle name="Normal 8 6" xfId="141"/>
    <cellStyle name="Normal 8 7" xfId="142"/>
    <cellStyle name="Normal 8 8" xfId="143"/>
    <cellStyle name="Normal 8 9" xfId="144"/>
    <cellStyle name="Normal 9" xfId="145"/>
    <cellStyle name="Normal 9 2" xfId="146"/>
    <cellStyle name="Separador de milhares" xfId="1" builtinId="3"/>
    <cellStyle name="Separador de milhares 2" xfId="147"/>
    <cellStyle name="Separador de milhares 2 2" xfId="148"/>
    <cellStyle name="Separador de milhares 2 2 2" xfId="149"/>
    <cellStyle name="Separador de milhares 2 2 3" xfId="150"/>
    <cellStyle name="Separador de milhares 2 2 4" xfId="151"/>
    <cellStyle name="Separador de milhares 2 2 5" xfId="152"/>
    <cellStyle name="Separador de milhares 2 2 6" xfId="153"/>
    <cellStyle name="Separador de milhares 2 2 7" xfId="154"/>
    <cellStyle name="Separador de milhares 2 2 8" xfId="155"/>
    <cellStyle name="Separador de milhares 2 3" xfId="156"/>
    <cellStyle name="Separador de milhares 2 4" xfId="157"/>
    <cellStyle name="Separador de milhares 2 5" xfId="158"/>
    <cellStyle name="Separador de milhares 2 6" xfId="159"/>
    <cellStyle name="Separador de milhares 2 7" xfId="160"/>
    <cellStyle name="Separador de milhares 2 8" xfId="161"/>
    <cellStyle name="Texto Explicativo 2" xfId="162"/>
    <cellStyle name="Vírgula 2" xfId="163"/>
  </cellStyles>
  <dxfs count="384"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Lima/Desktop/HDM/02.2020%20PCF/PCF%202020_02%20-%2003.08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50" zoomScaleNormal="50" workbookViewId="0">
      <selection activeCell="B68" sqref="A1:B68"/>
    </sheetView>
  </sheetViews>
  <sheetFormatPr defaultColWidth="8.7109375" defaultRowHeight="12.75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71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43954</v>
      </c>
      <c r="H2" s="11">
        <f>4376.5*12</f>
        <v>52518</v>
      </c>
      <c r="I2" s="12" t="s">
        <v>13</v>
      </c>
    </row>
    <row r="3" spans="1:22" s="14" customFormat="1" ht="20.25" customHeight="1">
      <c r="A3" s="13">
        <f>IFERROR(VLOOKUP(B3,'[1]DADOS (OCULTAR)'!$P$3:$R$53,3,0),"")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43954</v>
      </c>
      <c r="H3" s="11">
        <f>3000*12</f>
        <v>36000</v>
      </c>
      <c r="I3" s="12" t="s">
        <v>13</v>
      </c>
      <c r="V3" s="14" t="s">
        <v>17</v>
      </c>
    </row>
    <row r="4" spans="1:22" s="14" customFormat="1" ht="20.25" customHeight="1">
      <c r="A4" s="13">
        <f>IFERROR(VLOOKUP(B4,'[1]DADOS (OCULTAR)'!$P$3:$R$53,3,0),"")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43954</v>
      </c>
      <c r="H4" s="11">
        <f>231867.28*12</f>
        <v>2782407.36</v>
      </c>
      <c r="I4" s="12" t="s">
        <v>13</v>
      </c>
      <c r="V4" s="15" t="s">
        <v>21</v>
      </c>
    </row>
    <row r="5" spans="1:22" s="14" customFormat="1" ht="20.25" customHeight="1">
      <c r="A5" s="13">
        <f>IFERROR(VLOOKUP(B5,'[1]DADOS (OCULTAR)'!$P$3:$R$53,3,0),"")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43954</v>
      </c>
      <c r="H5" s="11">
        <f>9196.33*12</f>
        <v>110355.95999999999</v>
      </c>
      <c r="I5" s="12" t="s">
        <v>13</v>
      </c>
      <c r="V5" s="15" t="s">
        <v>25</v>
      </c>
    </row>
    <row r="6" spans="1:22" s="14" customFormat="1" ht="20.25" customHeight="1">
      <c r="A6" s="13">
        <f>IFERROR(VLOOKUP(B6,'[1]DADOS (OCULTAR)'!$P$3:$R$53,3,0),"")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42744</v>
      </c>
      <c r="G6" s="10">
        <v>43954</v>
      </c>
      <c r="H6" s="11">
        <f>2300*12</f>
        <v>27600</v>
      </c>
      <c r="I6" s="12" t="s">
        <v>13</v>
      </c>
      <c r="V6" s="15" t="s">
        <v>29</v>
      </c>
    </row>
    <row r="7" spans="1:22" s="14" customFormat="1" ht="20.25" customHeight="1">
      <c r="A7" s="13">
        <f>IFERROR(VLOOKUP(B7,'[1]DADOS (OCULTAR)'!$P$3:$R$53,3,0),"")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40360</v>
      </c>
      <c r="G7" s="10">
        <v>43954</v>
      </c>
      <c r="H7" s="11">
        <v>0</v>
      </c>
      <c r="I7" s="12" t="s">
        <v>13</v>
      </c>
      <c r="V7" s="15" t="s">
        <v>33</v>
      </c>
    </row>
    <row r="8" spans="1:22" s="14" customFormat="1" ht="20.25" customHeight="1">
      <c r="A8" s="13">
        <f>IFERROR(VLOOKUP(B8,'[1]DADOS (OCULTAR)'!$P$3:$R$53,3,0),"")</f>
        <v>9039744000780</v>
      </c>
      <c r="B8" s="6" t="s">
        <v>9</v>
      </c>
      <c r="C8" s="7" t="s">
        <v>22</v>
      </c>
      <c r="D8" s="8" t="s">
        <v>34</v>
      </c>
      <c r="E8" s="9" t="s">
        <v>35</v>
      </c>
      <c r="F8" s="10">
        <v>43328</v>
      </c>
      <c r="G8" s="10">
        <v>43954</v>
      </c>
      <c r="H8" s="11">
        <f>176075.48*12</f>
        <v>2112905.7600000002</v>
      </c>
      <c r="I8" s="12" t="s">
        <v>13</v>
      </c>
      <c r="V8" s="15" t="s">
        <v>36</v>
      </c>
    </row>
    <row r="9" spans="1:22" s="14" customFormat="1" ht="20.25" customHeight="1">
      <c r="A9" s="13">
        <f>IFERROR(VLOOKUP(B9,'[1]DADOS (OCULTAR)'!$P$3:$R$53,3,0),"")</f>
        <v>9039744000780</v>
      </c>
      <c r="B9" s="6" t="s">
        <v>9</v>
      </c>
      <c r="C9" s="7" t="s">
        <v>37</v>
      </c>
      <c r="D9" s="8" t="s">
        <v>38</v>
      </c>
      <c r="E9" s="9" t="s">
        <v>39</v>
      </c>
      <c r="F9" s="10">
        <v>41891</v>
      </c>
      <c r="G9" s="10">
        <v>43954</v>
      </c>
      <c r="H9" s="11">
        <f>1200*12</f>
        <v>14400</v>
      </c>
      <c r="I9" s="12" t="s">
        <v>13</v>
      </c>
      <c r="V9" s="15" t="s">
        <v>40</v>
      </c>
    </row>
    <row r="10" spans="1:22" s="14" customFormat="1" ht="20.25" customHeight="1">
      <c r="A10" s="13">
        <f>IFERROR(VLOOKUP(B10,'[1]DADOS (OCULTAR)'!$P$3:$R$53,3,0),"")</f>
        <v>9039744000780</v>
      </c>
      <c r="B10" s="6" t="s">
        <v>9</v>
      </c>
      <c r="C10" s="7" t="s">
        <v>41</v>
      </c>
      <c r="D10" s="8" t="s">
        <v>42</v>
      </c>
      <c r="E10" s="9" t="s">
        <v>43</v>
      </c>
      <c r="F10" s="10">
        <v>42887</v>
      </c>
      <c r="G10" s="10">
        <v>43954</v>
      </c>
      <c r="H10" s="11">
        <f>7406.67*12</f>
        <v>88880.040000000008</v>
      </c>
      <c r="I10" s="12" t="s">
        <v>13</v>
      </c>
      <c r="V10" s="15" t="s">
        <v>44</v>
      </c>
    </row>
    <row r="11" spans="1:22" s="14" customFormat="1" ht="20.25" customHeight="1">
      <c r="A11" s="13">
        <f>IFERROR(VLOOKUP(B11,'[1]DADOS (OCULTAR)'!$P$3:$R$53,3,0),"")</f>
        <v>9039744000780</v>
      </c>
      <c r="B11" s="6" t="s">
        <v>9</v>
      </c>
      <c r="C11" s="7" t="s">
        <v>45</v>
      </c>
      <c r="D11" s="8" t="s">
        <v>46</v>
      </c>
      <c r="E11" s="9" t="s">
        <v>47</v>
      </c>
      <c r="F11" s="10">
        <v>41791</v>
      </c>
      <c r="G11" s="10">
        <v>43954</v>
      </c>
      <c r="H11" s="11">
        <f>2850*12</f>
        <v>34200</v>
      </c>
      <c r="I11" s="12" t="s">
        <v>13</v>
      </c>
      <c r="V11" s="15" t="s">
        <v>48</v>
      </c>
    </row>
    <row r="12" spans="1:22" s="14" customFormat="1" ht="20.25" customHeight="1">
      <c r="A12" s="13">
        <f>IFERROR(VLOOKUP(B12,'[1]DADOS (OCULTAR)'!$P$3:$R$53,3,0),"")</f>
        <v>9039744000780</v>
      </c>
      <c r="B12" s="6" t="s">
        <v>9</v>
      </c>
      <c r="C12" s="7" t="s">
        <v>49</v>
      </c>
      <c r="D12" s="8" t="s">
        <v>50</v>
      </c>
      <c r="E12" s="9" t="s">
        <v>51</v>
      </c>
      <c r="F12" s="10">
        <v>40269</v>
      </c>
      <c r="G12" s="10">
        <v>43954</v>
      </c>
      <c r="H12" s="11">
        <f>442.17*12</f>
        <v>5306.04</v>
      </c>
      <c r="I12" s="12" t="s">
        <v>13</v>
      </c>
      <c r="V12" s="15" t="s">
        <v>52</v>
      </c>
    </row>
    <row r="13" spans="1:22" s="14" customFormat="1" ht="20.25" customHeight="1">
      <c r="A13" s="13" t="str">
        <f>IFERROR(VLOOKUP(B13,'[1]DADOS (OCULTAR)'!$P$3:$R$53,3,0),"")</f>
        <v/>
      </c>
      <c r="B13" s="16"/>
      <c r="C13" s="16"/>
      <c r="D13" s="16"/>
      <c r="E13" s="16"/>
      <c r="F13" s="16"/>
      <c r="G13" s="16"/>
      <c r="H13" s="16"/>
      <c r="I13" s="12"/>
      <c r="V13" s="15" t="s">
        <v>53</v>
      </c>
    </row>
    <row r="14" spans="1:22" s="14" customFormat="1" ht="20.25" customHeight="1">
      <c r="A14" s="13">
        <f>IFERROR(VLOOKUP(B14,'[1]DADOS (OCULTAR)'!$P$3:$R$53,3,0),"")</f>
        <v>9039744000780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41334</v>
      </c>
      <c r="G14" s="10">
        <v>43954</v>
      </c>
      <c r="H14" s="11">
        <f>4883.33*12</f>
        <v>58599.96</v>
      </c>
      <c r="I14" s="12" t="s">
        <v>13</v>
      </c>
      <c r="V14" s="15" t="s">
        <v>57</v>
      </c>
    </row>
    <row r="15" spans="1:22" s="14" customFormat="1" ht="20.25" customHeight="1">
      <c r="A15" s="13">
        <f>IFERROR(VLOOKUP(B15,'[1]DADOS (OCULTAR)'!$P$3:$R$53,3,0),"")</f>
        <v>9039744000780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41626</v>
      </c>
      <c r="G15" s="10">
        <v>43954</v>
      </c>
      <c r="H15" s="11">
        <f>2020*12</f>
        <v>24240</v>
      </c>
      <c r="I15" s="12" t="s">
        <v>13</v>
      </c>
      <c r="V15" s="15" t="s">
        <v>61</v>
      </c>
    </row>
    <row r="16" spans="1:22" s="14" customFormat="1" ht="20.25" customHeight="1">
      <c r="A16" s="13">
        <f>IFERROR(VLOOKUP(B16,'[1]DADOS (OCULTAR)'!$P$3:$R$53,3,0),"")</f>
        <v>9039744000780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42857</v>
      </c>
      <c r="G16" s="10">
        <v>43954</v>
      </c>
      <c r="H16" s="11">
        <v>0</v>
      </c>
      <c r="I16" s="12" t="s">
        <v>13</v>
      </c>
      <c r="V16" s="15" t="s">
        <v>65</v>
      </c>
    </row>
    <row r="17" spans="1:22" s="14" customFormat="1" ht="20.25" customHeight="1">
      <c r="A17" s="13">
        <f>IFERROR(VLOOKUP(B17,'[1]DADOS (OCULTAR)'!$P$3:$R$53,3,0),"")</f>
        <v>9039744000780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41428</v>
      </c>
      <c r="G17" s="10">
        <v>43954</v>
      </c>
      <c r="H17" s="11">
        <v>0</v>
      </c>
      <c r="I17" s="12" t="s">
        <v>13</v>
      </c>
      <c r="V17" s="15" t="s">
        <v>69</v>
      </c>
    </row>
    <row r="18" spans="1:22" s="14" customFormat="1" ht="20.25" customHeight="1">
      <c r="A18" s="13">
        <f>IFERROR(VLOOKUP(B18,'[1]DADOS (OCULTAR)'!$P$3:$R$53,3,0),"")</f>
        <v>9039744000780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40695</v>
      </c>
      <c r="G18" s="10">
        <v>43954</v>
      </c>
      <c r="H18" s="11">
        <f>23303.35*12</f>
        <v>279640.19999999995</v>
      </c>
      <c r="I18" s="12" t="s">
        <v>13</v>
      </c>
      <c r="V18" s="15" t="s">
        <v>73</v>
      </c>
    </row>
    <row r="19" spans="1:22" s="14" customFormat="1" ht="20.25" customHeight="1">
      <c r="A19" s="13">
        <f>IFERROR(VLOOKUP(B19,'[1]DADOS (OCULTAR)'!$P$3:$R$53,3,0),"")</f>
        <v>9039744000780</v>
      </c>
      <c r="B19" s="6" t="s">
        <v>9</v>
      </c>
      <c r="C19" s="7" t="s">
        <v>74</v>
      </c>
      <c r="D19" s="8" t="s">
        <v>75</v>
      </c>
      <c r="E19" s="9" t="s">
        <v>64</v>
      </c>
      <c r="F19" s="10">
        <v>42979</v>
      </c>
      <c r="G19" s="10">
        <v>43954</v>
      </c>
      <c r="H19" s="11">
        <f>4414.85*12</f>
        <v>52978.200000000004</v>
      </c>
      <c r="I19" s="12" t="s">
        <v>13</v>
      </c>
      <c r="V19" s="15" t="s">
        <v>76</v>
      </c>
    </row>
    <row r="20" spans="1:22" s="14" customFormat="1" ht="20.25" customHeight="1">
      <c r="A20" s="13">
        <f>IFERROR(VLOOKUP(B20,'[1]DADOS (OCULTAR)'!$P$3:$R$53,3,0),"")</f>
        <v>9039744000780</v>
      </c>
      <c r="B20" s="6" t="s">
        <v>9</v>
      </c>
      <c r="C20" s="7" t="s">
        <v>77</v>
      </c>
      <c r="D20" s="8" t="s">
        <v>78</v>
      </c>
      <c r="E20" s="9" t="s">
        <v>79</v>
      </c>
      <c r="F20" s="10">
        <v>41177</v>
      </c>
      <c r="G20" s="10">
        <v>43954</v>
      </c>
      <c r="H20" s="11">
        <f>4250*12</f>
        <v>51000</v>
      </c>
      <c r="I20" s="12" t="s">
        <v>13</v>
      </c>
      <c r="V20" s="15" t="s">
        <v>80</v>
      </c>
    </row>
    <row r="21" spans="1:22" s="14" customFormat="1" ht="20.25" customHeight="1">
      <c r="A21" s="13">
        <f>IFERROR(VLOOKUP(B21,'[1]DADOS (OCULTAR)'!$P$3:$R$53,3,0),"")</f>
        <v>9039744000780</v>
      </c>
      <c r="B21" s="6" t="s">
        <v>9</v>
      </c>
      <c r="C21" s="7" t="s">
        <v>81</v>
      </c>
      <c r="D21" s="8" t="s">
        <v>82</v>
      </c>
      <c r="E21" s="9" t="s">
        <v>83</v>
      </c>
      <c r="F21" s="10">
        <v>41244</v>
      </c>
      <c r="G21" s="10">
        <v>43954</v>
      </c>
      <c r="H21" s="11">
        <f>12393.33*12</f>
        <v>148719.96</v>
      </c>
      <c r="I21" s="12" t="s">
        <v>13</v>
      </c>
      <c r="V21" s="15" t="s">
        <v>84</v>
      </c>
    </row>
    <row r="22" spans="1:22" s="14" customFormat="1" ht="20.25" customHeight="1">
      <c r="A22" s="13">
        <f>IFERROR(VLOOKUP(B22,'[1]DADOS (OCULTAR)'!$P$3:$R$53,3,0),"")</f>
        <v>9039744000780</v>
      </c>
      <c r="B22" s="6" t="s">
        <v>9</v>
      </c>
      <c r="C22" s="7" t="s">
        <v>85</v>
      </c>
      <c r="D22" s="8" t="s">
        <v>86</v>
      </c>
      <c r="E22" s="9" t="s">
        <v>87</v>
      </c>
      <c r="F22" s="10">
        <v>41730</v>
      </c>
      <c r="G22" s="10">
        <v>43954</v>
      </c>
      <c r="H22" s="11">
        <f>22735.76*12</f>
        <v>272829.12</v>
      </c>
      <c r="I22" s="12" t="s">
        <v>13</v>
      </c>
      <c r="V22" s="15" t="s">
        <v>88</v>
      </c>
    </row>
    <row r="23" spans="1:22" s="14" customFormat="1" ht="20.25" customHeight="1">
      <c r="A23" s="13">
        <f>IFERROR(VLOOKUP(B23,'[1]DADOS (OCULTAR)'!$P$3:$R$53,3,0),"")</f>
        <v>9039744000780</v>
      </c>
      <c r="B23" s="6" t="s">
        <v>9</v>
      </c>
      <c r="C23" s="7" t="s">
        <v>89</v>
      </c>
      <c r="D23" s="8" t="s">
        <v>90</v>
      </c>
      <c r="E23" s="9" t="s">
        <v>91</v>
      </c>
      <c r="F23" s="10">
        <v>40360</v>
      </c>
      <c r="G23" s="10">
        <v>43954</v>
      </c>
      <c r="H23" s="11">
        <f>1350*12</f>
        <v>16200</v>
      </c>
      <c r="I23" s="12" t="s">
        <v>13</v>
      </c>
      <c r="V23" s="15" t="s">
        <v>92</v>
      </c>
    </row>
    <row r="24" spans="1:22" s="14" customFormat="1" ht="20.25" customHeight="1">
      <c r="A24" s="13">
        <f>IFERROR(VLOOKUP(B24,'[1]DADOS (OCULTAR)'!$P$3:$R$53,3,0),"")</f>
        <v>9039744000780</v>
      </c>
      <c r="B24" s="6" t="s">
        <v>9</v>
      </c>
      <c r="C24" s="7" t="s">
        <v>93</v>
      </c>
      <c r="D24" s="8" t="s">
        <v>94</v>
      </c>
      <c r="E24" s="9" t="s">
        <v>95</v>
      </c>
      <c r="F24" s="10">
        <v>42065</v>
      </c>
      <c r="G24" s="10">
        <v>43954</v>
      </c>
      <c r="H24" s="11">
        <f>6000*12</f>
        <v>72000</v>
      </c>
      <c r="I24" s="12" t="s">
        <v>13</v>
      </c>
      <c r="V24" s="15" t="s">
        <v>96</v>
      </c>
    </row>
    <row r="25" spans="1:22" s="14" customFormat="1" ht="20.25" customHeight="1">
      <c r="A25" s="13">
        <f>IFERROR(VLOOKUP(B25,'[1]DADOS (OCULTAR)'!$P$3:$R$53,3,0),"")</f>
        <v>9039744000780</v>
      </c>
      <c r="B25" s="6" t="s">
        <v>9</v>
      </c>
      <c r="C25" s="7" t="s">
        <v>97</v>
      </c>
      <c r="D25" s="8" t="s">
        <v>98</v>
      </c>
      <c r="E25" s="9" t="s">
        <v>99</v>
      </c>
      <c r="F25" s="10">
        <v>40330</v>
      </c>
      <c r="G25" s="10">
        <v>44196</v>
      </c>
      <c r="H25" s="11">
        <f>168337.56*12</f>
        <v>2020050.72</v>
      </c>
      <c r="I25" s="12" t="s">
        <v>13</v>
      </c>
      <c r="V25" s="15" t="s">
        <v>100</v>
      </c>
    </row>
    <row r="26" spans="1:22" s="14" customFormat="1" ht="20.25" customHeight="1">
      <c r="A26" s="13" t="str">
        <f>IFERROR(VLOOKUP(B26,'[1]DADOS (OCULTAR)'!$P$3:$R$53,3,0),"")</f>
        <v/>
      </c>
      <c r="B26" s="6"/>
      <c r="C26" s="7"/>
      <c r="D26" s="8"/>
      <c r="E26" s="9"/>
      <c r="F26" s="10"/>
      <c r="G26" s="10"/>
      <c r="H26" s="11"/>
      <c r="I26" s="12"/>
      <c r="V26" s="15" t="s">
        <v>101</v>
      </c>
    </row>
    <row r="27" spans="1:22" s="14" customFormat="1" ht="20.25" customHeight="1">
      <c r="A27" s="13">
        <f>IFERROR(VLOOKUP(B27,'[1]DADOS (OCULTAR)'!$P$3:$R$53,3,0),"")</f>
        <v>9039744000780</v>
      </c>
      <c r="B27" s="6" t="s">
        <v>9</v>
      </c>
      <c r="C27" s="7" t="s">
        <v>102</v>
      </c>
      <c r="D27" s="8" t="s">
        <v>103</v>
      </c>
      <c r="E27" s="9" t="s">
        <v>104</v>
      </c>
      <c r="F27" s="10">
        <v>40973</v>
      </c>
      <c r="G27" s="10">
        <v>43954</v>
      </c>
      <c r="H27" s="11">
        <f>1500*12</f>
        <v>18000</v>
      </c>
      <c r="I27" s="12" t="s">
        <v>13</v>
      </c>
      <c r="V27" s="15" t="s">
        <v>105</v>
      </c>
    </row>
    <row r="28" spans="1:22" s="14" customFormat="1" ht="20.25" customHeight="1">
      <c r="A28" s="13">
        <f>IFERROR(VLOOKUP(B28,'[1]DADOS (OCULTAR)'!$P$3:$R$53,3,0),"")</f>
        <v>9039744000780</v>
      </c>
      <c r="B28" s="6" t="s">
        <v>9</v>
      </c>
      <c r="C28" s="7" t="s">
        <v>106</v>
      </c>
      <c r="D28" s="8" t="s">
        <v>107</v>
      </c>
      <c r="E28" s="9" t="s">
        <v>108</v>
      </c>
      <c r="F28" s="10">
        <v>43725</v>
      </c>
      <c r="G28" s="10">
        <v>43954</v>
      </c>
      <c r="H28" s="11">
        <v>28500</v>
      </c>
      <c r="I28" s="12" t="s">
        <v>13</v>
      </c>
      <c r="V28" s="15" t="s">
        <v>109</v>
      </c>
    </row>
    <row r="29" spans="1:22" s="14" customFormat="1" ht="20.25" customHeight="1">
      <c r="A29" s="13">
        <f>IFERROR(VLOOKUP(B29,'[1]DADOS (OCULTAR)'!$P$3:$R$53,3,0),"")</f>
        <v>9039744000780</v>
      </c>
      <c r="B29" s="6" t="s">
        <v>9</v>
      </c>
      <c r="C29" s="7" t="s">
        <v>110</v>
      </c>
      <c r="D29" s="8" t="s">
        <v>111</v>
      </c>
      <c r="E29" s="9" t="s">
        <v>112</v>
      </c>
      <c r="F29" s="10">
        <v>42522</v>
      </c>
      <c r="G29" s="10">
        <v>44196</v>
      </c>
      <c r="H29" s="11">
        <f>1850*12</f>
        <v>22200</v>
      </c>
      <c r="I29" s="12" t="s">
        <v>13</v>
      </c>
      <c r="V29" s="15" t="s">
        <v>113</v>
      </c>
    </row>
    <row r="30" spans="1:22" s="14" customFormat="1" ht="20.25" customHeight="1">
      <c r="A30" s="13">
        <f>IFERROR(VLOOKUP(B30,'[1]DADOS (OCULTAR)'!$P$3:$R$53,3,0),"")</f>
        <v>9039744000780</v>
      </c>
      <c r="B30" s="6" t="s">
        <v>9</v>
      </c>
      <c r="C30" s="7" t="s">
        <v>114</v>
      </c>
      <c r="D30" s="8" t="s">
        <v>115</v>
      </c>
      <c r="E30" s="9" t="s">
        <v>116</v>
      </c>
      <c r="F30" s="10">
        <v>41334</v>
      </c>
      <c r="G30" s="10">
        <v>44196</v>
      </c>
      <c r="H30" s="11">
        <f>6512.33*12</f>
        <v>78147.959999999992</v>
      </c>
      <c r="I30" s="12" t="s">
        <v>13</v>
      </c>
      <c r="V30" s="15" t="s">
        <v>117</v>
      </c>
    </row>
    <row r="31" spans="1:22" s="14" customFormat="1" ht="20.25" customHeight="1">
      <c r="A31" s="13">
        <f>IFERROR(VLOOKUP(B31,'[1]DADOS (OCULTAR)'!$P$3:$R$53,3,0),"")</f>
        <v>9039744000780</v>
      </c>
      <c r="B31" s="6" t="s">
        <v>9</v>
      </c>
      <c r="C31" s="7" t="s">
        <v>118</v>
      </c>
      <c r="D31" s="8" t="s">
        <v>119</v>
      </c>
      <c r="E31" s="9" t="s">
        <v>120</v>
      </c>
      <c r="F31" s="10">
        <v>42064</v>
      </c>
      <c r="G31" s="10">
        <v>44196</v>
      </c>
      <c r="H31" s="11">
        <f>2538.19*12</f>
        <v>30458.28</v>
      </c>
      <c r="I31" s="12" t="s">
        <v>13</v>
      </c>
      <c r="V31" s="15" t="s">
        <v>121</v>
      </c>
    </row>
    <row r="32" spans="1:22" s="14" customFormat="1" ht="20.25" customHeight="1">
      <c r="A32" s="13">
        <f>IFERROR(VLOOKUP(B32,'[1]DADOS (OCULTAR)'!$P$3:$R$53,3,0),"")</f>
        <v>9039744000780</v>
      </c>
      <c r="B32" s="6" t="s">
        <v>9</v>
      </c>
      <c r="C32" s="7" t="s">
        <v>122</v>
      </c>
      <c r="D32" s="8" t="s">
        <v>123</v>
      </c>
      <c r="E32" s="9" t="s">
        <v>124</v>
      </c>
      <c r="F32" s="10">
        <v>42009</v>
      </c>
      <c r="G32" s="10">
        <v>44196</v>
      </c>
      <c r="H32" s="11">
        <f>220*12</f>
        <v>2640</v>
      </c>
      <c r="I32" s="12" t="s">
        <v>13</v>
      </c>
      <c r="V32" s="15" t="s">
        <v>125</v>
      </c>
    </row>
    <row r="33" spans="1:22" s="14" customFormat="1" ht="20.25" customHeight="1">
      <c r="A33" s="13">
        <f>IFERROR(VLOOKUP(B33,'[1]DADOS (OCULTAR)'!$P$3:$R$53,3,0),"")</f>
        <v>9039744000780</v>
      </c>
      <c r="B33" s="6" t="s">
        <v>9</v>
      </c>
      <c r="C33" s="7" t="s">
        <v>126</v>
      </c>
      <c r="D33" s="8" t="s">
        <v>127</v>
      </c>
      <c r="E33" s="9" t="s">
        <v>128</v>
      </c>
      <c r="F33" s="10">
        <v>42219</v>
      </c>
      <c r="G33" s="10">
        <v>44196</v>
      </c>
      <c r="H33" s="11">
        <v>0</v>
      </c>
      <c r="I33" s="12" t="s">
        <v>13</v>
      </c>
      <c r="V33" s="15" t="s">
        <v>129</v>
      </c>
    </row>
    <row r="34" spans="1:22" s="14" customFormat="1" ht="20.25" customHeight="1">
      <c r="A34" s="13">
        <f>IFERROR(VLOOKUP(B34,'[1]DADOS (OCULTAR)'!$P$3:$R$53,3,0),"")</f>
        <v>9039744000780</v>
      </c>
      <c r="B34" s="6" t="s">
        <v>9</v>
      </c>
      <c r="C34" s="7" t="s">
        <v>130</v>
      </c>
      <c r="D34" s="8" t="s">
        <v>131</v>
      </c>
      <c r="E34" s="9" t="s">
        <v>132</v>
      </c>
      <c r="F34" s="10">
        <v>42324</v>
      </c>
      <c r="G34" s="10">
        <v>44196</v>
      </c>
      <c r="H34" s="11">
        <v>0</v>
      </c>
      <c r="I34" s="12" t="s">
        <v>13</v>
      </c>
      <c r="V34" s="15" t="s">
        <v>133</v>
      </c>
    </row>
    <row r="35" spans="1:22" s="14" customFormat="1" ht="20.25" customHeight="1">
      <c r="A35" s="13">
        <f>IFERROR(VLOOKUP(B35,'[1]DADOS (OCULTAR)'!$P$3:$R$53,3,0),"")</f>
        <v>9039744000780</v>
      </c>
      <c r="B35" s="6" t="s">
        <v>9</v>
      </c>
      <c r="C35" s="7" t="s">
        <v>134</v>
      </c>
      <c r="D35" s="8" t="s">
        <v>135</v>
      </c>
      <c r="E35" s="9" t="s">
        <v>136</v>
      </c>
      <c r="F35" s="10">
        <v>43252</v>
      </c>
      <c r="G35" s="10">
        <v>44196</v>
      </c>
      <c r="H35" s="11">
        <f>4000*12</f>
        <v>48000</v>
      </c>
      <c r="I35" s="12" t="s">
        <v>13</v>
      </c>
      <c r="V35" s="15" t="s">
        <v>137</v>
      </c>
    </row>
    <row r="36" spans="1:22" s="14" customFormat="1" ht="20.25" customHeight="1">
      <c r="A36" s="13">
        <f>IFERROR(VLOOKUP(B36,'[1]DADOS (OCULTAR)'!$P$3:$R$53,3,0),"")</f>
        <v>9039744000780</v>
      </c>
      <c r="B36" s="6" t="s">
        <v>9</v>
      </c>
      <c r="C36" s="7" t="s">
        <v>138</v>
      </c>
      <c r="D36" s="8" t="s">
        <v>139</v>
      </c>
      <c r="E36" s="9" t="s">
        <v>140</v>
      </c>
      <c r="F36" s="10">
        <v>42171</v>
      </c>
      <c r="G36" s="10">
        <v>44196</v>
      </c>
      <c r="H36" s="11">
        <f>10000*12</f>
        <v>120000</v>
      </c>
      <c r="I36" s="12" t="s">
        <v>13</v>
      </c>
      <c r="V36" s="15" t="s">
        <v>141</v>
      </c>
    </row>
    <row r="37" spans="1:22" s="14" customFormat="1" ht="20.25" customHeight="1">
      <c r="A37" s="13">
        <f>IFERROR(VLOOKUP(B37,'[1]DADOS (OCULTAR)'!$P$3:$R$53,3,0),"")</f>
        <v>9039744000780</v>
      </c>
      <c r="B37" s="6" t="s">
        <v>9</v>
      </c>
      <c r="C37" s="7" t="s">
        <v>142</v>
      </c>
      <c r="D37" s="8" t="s">
        <v>143</v>
      </c>
      <c r="E37" s="9" t="s">
        <v>144</v>
      </c>
      <c r="F37" s="10">
        <v>43796</v>
      </c>
      <c r="G37" s="10">
        <v>44196</v>
      </c>
      <c r="H37" s="11">
        <f>4864.85*12</f>
        <v>58378.200000000004</v>
      </c>
      <c r="I37" s="12" t="s">
        <v>13</v>
      </c>
      <c r="V37" s="15" t="s">
        <v>145</v>
      </c>
    </row>
    <row r="38" spans="1:22" s="14" customFormat="1" ht="20.25" customHeight="1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1"/>
      <c r="I38" s="12"/>
      <c r="V38" s="15" t="s">
        <v>146</v>
      </c>
    </row>
    <row r="39" spans="1:22" s="14" customFormat="1" ht="20.25" customHeight="1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1"/>
      <c r="I39" s="12"/>
      <c r="V39" s="15" t="s">
        <v>147</v>
      </c>
    </row>
    <row r="40" spans="1:22" s="14" customFormat="1" ht="20.25" customHeight="1">
      <c r="A40" s="13">
        <f>IFERROR(VLOOKUP(B40,'[1]DADOS (OCULTAR)'!$P$3:$R$53,3,0),"")</f>
        <v>9039744000780</v>
      </c>
      <c r="B40" s="6" t="s">
        <v>9</v>
      </c>
      <c r="C40" s="7" t="s">
        <v>148</v>
      </c>
      <c r="D40" s="8" t="s">
        <v>149</v>
      </c>
      <c r="E40" s="9" t="s">
        <v>150</v>
      </c>
      <c r="F40" s="10">
        <v>43040</v>
      </c>
      <c r="G40" s="10">
        <v>44196</v>
      </c>
      <c r="H40" s="11">
        <v>0</v>
      </c>
      <c r="I40" s="17" t="s">
        <v>13</v>
      </c>
      <c r="V40" s="15" t="s">
        <v>151</v>
      </c>
    </row>
    <row r="41" spans="1:22" s="14" customFormat="1" ht="20.25" customHeight="1">
      <c r="A41" s="13">
        <f>IFERROR(VLOOKUP(B41,'[1]DADOS (OCULTAR)'!$P$3:$R$53,3,0),"")</f>
        <v>9039744000780</v>
      </c>
      <c r="B41" s="6" t="s">
        <v>9</v>
      </c>
      <c r="C41" s="7" t="s">
        <v>152</v>
      </c>
      <c r="D41" s="8" t="s">
        <v>153</v>
      </c>
      <c r="E41" s="9" t="s">
        <v>154</v>
      </c>
      <c r="F41" s="10">
        <v>43619</v>
      </c>
      <c r="G41" s="10">
        <v>44196</v>
      </c>
      <c r="H41" s="11">
        <f>5407.49*12</f>
        <v>64889.88</v>
      </c>
      <c r="I41" s="17" t="s">
        <v>13</v>
      </c>
      <c r="V41" s="15" t="s">
        <v>155</v>
      </c>
    </row>
    <row r="42" spans="1:22" s="14" customFormat="1" ht="20.25" customHeight="1">
      <c r="A42" s="13">
        <f>IFERROR(VLOOKUP(B42,'[1]DADOS (OCULTAR)'!$P$3:$R$53,3,0),"")</f>
        <v>9039744000780</v>
      </c>
      <c r="B42" s="6" t="s">
        <v>9</v>
      </c>
      <c r="C42" s="7" t="s">
        <v>156</v>
      </c>
      <c r="D42" s="8" t="s">
        <v>157</v>
      </c>
      <c r="E42" s="9" t="s">
        <v>158</v>
      </c>
      <c r="F42" s="10">
        <v>43560</v>
      </c>
      <c r="G42" s="10">
        <v>44196</v>
      </c>
      <c r="H42" s="11">
        <f>8000*12</f>
        <v>96000</v>
      </c>
      <c r="I42" s="17" t="s">
        <v>13</v>
      </c>
      <c r="V42" s="15" t="s">
        <v>159</v>
      </c>
    </row>
    <row r="43" spans="1:22" s="14" customFormat="1" ht="20.25" customHeight="1">
      <c r="A43" s="13">
        <f>IFERROR(VLOOKUP(B43,'[1]DADOS (OCULTAR)'!$P$3:$R$53,3,0),"")</f>
        <v>9039744000780</v>
      </c>
      <c r="B43" s="6" t="s">
        <v>9</v>
      </c>
      <c r="C43" s="7" t="s">
        <v>160</v>
      </c>
      <c r="D43" s="8" t="s">
        <v>161</v>
      </c>
      <c r="E43" s="9" t="s">
        <v>162</v>
      </c>
      <c r="F43" s="10">
        <v>41334</v>
      </c>
      <c r="G43" s="10">
        <v>44196</v>
      </c>
      <c r="H43" s="11">
        <f>2600*12</f>
        <v>31200</v>
      </c>
      <c r="I43" s="17" t="s">
        <v>13</v>
      </c>
      <c r="V43" s="15" t="s">
        <v>163</v>
      </c>
    </row>
    <row r="44" spans="1:22" s="14" customFormat="1" ht="20.25" customHeight="1">
      <c r="A44" s="13">
        <f>IFERROR(VLOOKUP(B44,'[1]DADOS (OCULTAR)'!$P$3:$R$53,3,0),"")</f>
        <v>9039744000780</v>
      </c>
      <c r="B44" s="6" t="s">
        <v>9</v>
      </c>
      <c r="C44" s="7" t="s">
        <v>164</v>
      </c>
      <c r="D44" s="8" t="s">
        <v>165</v>
      </c>
      <c r="E44" s="9" t="s">
        <v>166</v>
      </c>
      <c r="F44" s="10">
        <v>41244</v>
      </c>
      <c r="G44" s="10">
        <v>44196</v>
      </c>
      <c r="H44" s="11">
        <f>930*12</f>
        <v>11160</v>
      </c>
      <c r="I44" s="17" t="s">
        <v>13</v>
      </c>
      <c r="V44" s="15" t="s">
        <v>167</v>
      </c>
    </row>
    <row r="45" spans="1:22" s="14" customFormat="1" ht="20.25" customHeight="1">
      <c r="A45" s="13">
        <f>IFERROR(VLOOKUP(B45,'[1]DADOS (OCULTAR)'!$P$3:$R$53,3,0),"")</f>
        <v>9039744000780</v>
      </c>
      <c r="B45" s="6" t="s">
        <v>9</v>
      </c>
      <c r="C45" s="7" t="s">
        <v>168</v>
      </c>
      <c r="D45" s="8" t="s">
        <v>169</v>
      </c>
      <c r="E45" s="9" t="s">
        <v>170</v>
      </c>
      <c r="F45" s="10">
        <v>41792</v>
      </c>
      <c r="G45" s="10">
        <v>44196</v>
      </c>
      <c r="H45" s="11">
        <f>3173.33*12</f>
        <v>38079.96</v>
      </c>
      <c r="I45" s="17" t="s">
        <v>13</v>
      </c>
      <c r="V45" s="15" t="s">
        <v>171</v>
      </c>
    </row>
    <row r="46" spans="1:22" s="14" customFormat="1" ht="20.25" customHeight="1">
      <c r="A46" s="13">
        <f>IFERROR(VLOOKUP(B46,'[1]DADOS (OCULTAR)'!$P$3:$R$53,3,0),"")</f>
        <v>9039744000780</v>
      </c>
      <c r="B46" s="6" t="s">
        <v>9</v>
      </c>
      <c r="C46" s="7" t="s">
        <v>172</v>
      </c>
      <c r="D46" s="8" t="s">
        <v>173</v>
      </c>
      <c r="E46" s="9" t="s">
        <v>174</v>
      </c>
      <c r="F46" s="10">
        <v>42122</v>
      </c>
      <c r="G46" s="10">
        <v>44196</v>
      </c>
      <c r="H46" s="11">
        <f>12446.69*12</f>
        <v>149360.28</v>
      </c>
      <c r="I46" s="17" t="s">
        <v>13</v>
      </c>
      <c r="V46" s="15" t="s">
        <v>175</v>
      </c>
    </row>
    <row r="47" spans="1:22" ht="20.25" customHeight="1">
      <c r="A47" s="13">
        <f>IFERROR(VLOOKUP(B47,'[1]DADOS (OCULTAR)'!$P$3:$R$53,3,0),"")</f>
        <v>9039744000780</v>
      </c>
      <c r="B47" s="6" t="s">
        <v>9</v>
      </c>
      <c r="C47" s="7" t="s">
        <v>176</v>
      </c>
      <c r="D47" s="8" t="s">
        <v>177</v>
      </c>
      <c r="E47" s="9" t="s">
        <v>178</v>
      </c>
      <c r="F47" s="10">
        <v>41153</v>
      </c>
      <c r="G47" s="10">
        <v>44196</v>
      </c>
      <c r="H47" s="11">
        <f>24992.22*12</f>
        <v>299906.64</v>
      </c>
      <c r="I47" s="17" t="s">
        <v>13</v>
      </c>
    </row>
    <row r="48" spans="1:22" ht="20.25" customHeight="1">
      <c r="A48" s="13">
        <f>IFERROR(VLOOKUP(B48,'[1]DADOS (OCULTAR)'!$P$3:$R$53,3,0),"")</f>
        <v>9039744000780</v>
      </c>
      <c r="B48" s="6" t="s">
        <v>9</v>
      </c>
      <c r="C48" s="7" t="s">
        <v>179</v>
      </c>
      <c r="D48" s="8" t="s">
        <v>180</v>
      </c>
      <c r="E48" s="9" t="s">
        <v>12</v>
      </c>
      <c r="F48" s="10">
        <v>42217</v>
      </c>
      <c r="G48" s="10">
        <v>44196</v>
      </c>
      <c r="H48" s="11">
        <f>11000*12</f>
        <v>132000</v>
      </c>
      <c r="I48" s="17" t="s">
        <v>13</v>
      </c>
    </row>
    <row r="49" spans="1:9" ht="20.25" customHeight="1">
      <c r="A49" s="13">
        <f>IFERROR(VLOOKUP(B49,'[1]DADOS (OCULTAR)'!$P$3:$R$53,3,0),"")</f>
        <v>9039744000780</v>
      </c>
      <c r="B49" s="6" t="s">
        <v>9</v>
      </c>
      <c r="C49" s="7" t="s">
        <v>181</v>
      </c>
      <c r="D49" s="8" t="s">
        <v>182</v>
      </c>
      <c r="E49" s="9" t="s">
        <v>183</v>
      </c>
      <c r="F49" s="10">
        <v>40330</v>
      </c>
      <c r="G49" s="10">
        <v>44196</v>
      </c>
      <c r="H49" s="11">
        <f>7581*12</f>
        <v>90972</v>
      </c>
      <c r="I49" s="17" t="s">
        <v>13</v>
      </c>
    </row>
    <row r="50" spans="1:9" ht="20.25" customHeight="1">
      <c r="A50" s="13">
        <f>IFERROR(VLOOKUP(B50,'[1]DADOS (OCULTAR)'!$P$3:$R$53,3,0),"")</f>
        <v>9039744000780</v>
      </c>
      <c r="B50" s="6" t="s">
        <v>9</v>
      </c>
      <c r="C50" s="7" t="s">
        <v>184</v>
      </c>
      <c r="D50" s="8" t="s">
        <v>185</v>
      </c>
      <c r="E50" s="9" t="s">
        <v>186</v>
      </c>
      <c r="F50" s="10">
        <v>42705</v>
      </c>
      <c r="G50" s="10">
        <v>43954</v>
      </c>
      <c r="H50" s="11">
        <v>11006.76</v>
      </c>
      <c r="I50" s="12" t="s">
        <v>13</v>
      </c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1"/>
      <c r="I51" s="12"/>
    </row>
    <row r="52" spans="1:9" ht="20.25" customHeight="1">
      <c r="A52" s="13">
        <f>IFERROR(VLOOKUP(B52,'[1]DADOS (OCULTAR)'!$P$3:$R$53,3,0),"")</f>
        <v>9039744000780</v>
      </c>
      <c r="B52" s="6" t="s">
        <v>9</v>
      </c>
      <c r="C52" s="7" t="s">
        <v>187</v>
      </c>
      <c r="D52" s="8" t="s">
        <v>188</v>
      </c>
      <c r="E52" s="9" t="s">
        <v>189</v>
      </c>
      <c r="F52" s="10">
        <v>42422</v>
      </c>
      <c r="G52" s="10">
        <v>44196</v>
      </c>
      <c r="H52" s="11">
        <f>3261.6*12</f>
        <v>39139.199999999997</v>
      </c>
      <c r="I52" s="17" t="s">
        <v>13</v>
      </c>
    </row>
    <row r="53" spans="1:9" ht="20.25" customHeight="1">
      <c r="A53" s="13">
        <f>IFERROR(VLOOKUP(B53,'[1]DADOS (OCULTAR)'!$P$3:$R$53,3,0),"")</f>
        <v>9039744000780</v>
      </c>
      <c r="B53" s="6" t="s">
        <v>9</v>
      </c>
      <c r="C53" s="7" t="s">
        <v>190</v>
      </c>
      <c r="D53" s="8" t="s">
        <v>191</v>
      </c>
      <c r="E53" s="9" t="s">
        <v>192</v>
      </c>
      <c r="F53" s="10">
        <v>42436</v>
      </c>
      <c r="G53" s="10">
        <v>44196</v>
      </c>
      <c r="H53" s="11">
        <f>4618*12</f>
        <v>55416</v>
      </c>
      <c r="I53" s="17" t="s">
        <v>13</v>
      </c>
    </row>
    <row r="54" spans="1:9" ht="20.25" customHeight="1">
      <c r="A54" s="13">
        <f>IFERROR(VLOOKUP(B54,'[1]DADOS (OCULTAR)'!$P$3:$R$53,3,0),"")</f>
        <v>9039744000780</v>
      </c>
      <c r="B54" s="6" t="s">
        <v>9</v>
      </c>
      <c r="C54" s="7" t="s">
        <v>193</v>
      </c>
      <c r="D54" s="8" t="s">
        <v>194</v>
      </c>
      <c r="E54" s="9" t="s">
        <v>195</v>
      </c>
      <c r="F54" s="10">
        <v>40483</v>
      </c>
      <c r="G54" s="10">
        <v>44196</v>
      </c>
      <c r="H54" s="11">
        <f>3194.63*12</f>
        <v>38335.56</v>
      </c>
      <c r="I54" s="17" t="s">
        <v>13</v>
      </c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1"/>
      <c r="I55" s="12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1"/>
      <c r="I56" s="12"/>
    </row>
    <row r="57" spans="1:9" ht="20.25" customHeight="1">
      <c r="A57" s="13">
        <f>IFERROR(VLOOKUP(B57,'[1]DADOS (OCULTAR)'!$P$3:$R$53,3,0),"")</f>
        <v>9039744000780</v>
      </c>
      <c r="B57" s="6" t="s">
        <v>9</v>
      </c>
      <c r="C57" s="7" t="s">
        <v>196</v>
      </c>
      <c r="D57" s="8" t="s">
        <v>197</v>
      </c>
      <c r="E57" s="9" t="s">
        <v>198</v>
      </c>
      <c r="F57" s="10">
        <v>40330</v>
      </c>
      <c r="G57" s="10">
        <v>44196</v>
      </c>
      <c r="H57" s="11">
        <f>15968.92*12</f>
        <v>191627.04</v>
      </c>
      <c r="I57" s="12" t="s">
        <v>13</v>
      </c>
    </row>
    <row r="58" spans="1:9" ht="20.25" customHeight="1">
      <c r="A58" s="13">
        <f>IFERROR(VLOOKUP(B58,'[1]DADOS (OCULTAR)'!$P$3:$R$53,3,0),"")</f>
        <v>9039744000780</v>
      </c>
      <c r="B58" s="6" t="s">
        <v>9</v>
      </c>
      <c r="C58" s="7" t="s">
        <v>199</v>
      </c>
      <c r="D58" s="8" t="s">
        <v>200</v>
      </c>
      <c r="E58" s="9" t="s">
        <v>201</v>
      </c>
      <c r="F58" s="10">
        <v>41769</v>
      </c>
      <c r="G58" s="10">
        <v>44196</v>
      </c>
      <c r="H58" s="11">
        <f>8285.02*12</f>
        <v>99420.24</v>
      </c>
      <c r="I58" s="12" t="s">
        <v>13</v>
      </c>
    </row>
    <row r="59" spans="1:9" ht="20.25" customHeight="1">
      <c r="A59" s="13">
        <f>IFERROR(VLOOKUP(B59,'[1]DADOS (OCULTAR)'!$P$3:$R$53,3,0),"")</f>
        <v>9039744000780</v>
      </c>
      <c r="B59" s="6" t="s">
        <v>9</v>
      </c>
      <c r="C59" s="7" t="s">
        <v>202</v>
      </c>
      <c r="D59" s="8" t="s">
        <v>203</v>
      </c>
      <c r="E59" s="9" t="s">
        <v>204</v>
      </c>
      <c r="F59" s="10">
        <v>40360</v>
      </c>
      <c r="G59" s="10">
        <v>44196</v>
      </c>
      <c r="H59" s="11">
        <f>4500*12</f>
        <v>54000</v>
      </c>
      <c r="I59" s="12" t="s">
        <v>13</v>
      </c>
    </row>
    <row r="60" spans="1:9" ht="20.25" customHeight="1">
      <c r="A60" s="13">
        <f>IFERROR(VLOOKUP(B60,'[1]DADOS (OCULTAR)'!$P$3:$R$53,3,0),"")</f>
        <v>9039744000780</v>
      </c>
      <c r="B60" s="6" t="s">
        <v>9</v>
      </c>
      <c r="C60" s="7" t="s">
        <v>205</v>
      </c>
      <c r="D60" s="8" t="s">
        <v>206</v>
      </c>
      <c r="E60" s="9" t="s">
        <v>207</v>
      </c>
      <c r="F60" s="10">
        <v>42156</v>
      </c>
      <c r="G60" s="10">
        <v>44196</v>
      </c>
      <c r="H60" s="11">
        <f>4000*12</f>
        <v>48000</v>
      </c>
      <c r="I60" s="12" t="s">
        <v>13</v>
      </c>
    </row>
    <row r="61" spans="1:9" ht="20.25" customHeight="1">
      <c r="A61" s="13">
        <f>IFERROR(VLOOKUP(B61,'[1]DADOS (OCULTAR)'!$P$3:$R$53,3,0),"")</f>
        <v>9039744000780</v>
      </c>
      <c r="B61" s="6" t="s">
        <v>9</v>
      </c>
      <c r="C61" s="7" t="s">
        <v>208</v>
      </c>
      <c r="D61" s="8" t="s">
        <v>209</v>
      </c>
      <c r="E61" s="9" t="s">
        <v>210</v>
      </c>
      <c r="F61" s="10">
        <v>40544</v>
      </c>
      <c r="G61" s="10">
        <v>44196</v>
      </c>
      <c r="H61" s="11">
        <f>(52236.12+441.43+9654.78)*12</f>
        <v>747987.96</v>
      </c>
      <c r="I61" s="12" t="s">
        <v>13</v>
      </c>
    </row>
    <row r="62" spans="1:9" ht="20.25" customHeight="1">
      <c r="A62" s="13" t="str">
        <f>IFERROR(VLOOKUP(B62,'[1]DADOS (OCULTAR)'!$P$3:$R$53,3,0),"")</f>
        <v/>
      </c>
      <c r="B62" s="6"/>
      <c r="C62" s="18"/>
      <c r="D62" s="8"/>
      <c r="E62" s="9"/>
      <c r="F62" s="19"/>
      <c r="G62" s="19"/>
      <c r="H62" s="11"/>
      <c r="I62" s="20"/>
    </row>
    <row r="63" spans="1:9" ht="20.25" customHeight="1">
      <c r="A63" s="13" t="str">
        <f>IFERROR(VLOOKUP(B63,'[1]DADOS (OCULTAR)'!$P$3:$R$53,3,0),"")</f>
        <v/>
      </c>
      <c r="B63" s="6"/>
      <c r="C63" s="18"/>
      <c r="D63" s="8"/>
      <c r="E63" s="9"/>
      <c r="F63" s="19"/>
      <c r="G63" s="19"/>
      <c r="H63" s="11"/>
      <c r="I63" s="20"/>
    </row>
    <row r="64" spans="1:9" ht="20.25" customHeight="1">
      <c r="A64" s="13" t="str">
        <f>IFERROR(VLOOKUP(B64,'[1]DADOS (OCULTAR)'!$P$3:$R$53,3,0),"")</f>
        <v/>
      </c>
      <c r="B64" s="6"/>
      <c r="C64" s="18"/>
      <c r="D64" s="8"/>
      <c r="E64" s="9"/>
      <c r="F64" s="19"/>
      <c r="G64" s="19"/>
      <c r="H64" s="11"/>
      <c r="I64" s="20"/>
    </row>
    <row r="65" spans="1:9" ht="20.25" customHeight="1">
      <c r="A65" s="13" t="str">
        <f>IFERROR(VLOOKUP(B65,'[1]DADOS (OCULTAR)'!$P$3:$R$53,3,0),"")</f>
        <v/>
      </c>
      <c r="B65" s="6"/>
      <c r="C65" s="18"/>
      <c r="D65" s="8"/>
      <c r="E65" s="9"/>
      <c r="F65" s="19"/>
      <c r="G65" s="19"/>
      <c r="H65" s="11"/>
      <c r="I65" s="20"/>
    </row>
    <row r="66" spans="1:9" ht="20.25" customHeight="1">
      <c r="A66" s="13" t="str">
        <f>IFERROR(VLOOKUP(B66,'[1]DADOS (OCULTAR)'!$P$3:$R$53,3,0),"")</f>
        <v/>
      </c>
      <c r="B66" s="6"/>
      <c r="C66" s="18"/>
      <c r="D66" s="8"/>
      <c r="E66" s="9"/>
      <c r="F66" s="19"/>
      <c r="G66" s="19"/>
      <c r="H66" s="11"/>
      <c r="I66" s="20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1"/>
      <c r="I67" s="20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1"/>
      <c r="I68" s="20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1"/>
      <c r="I69" s="20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1"/>
      <c r="I70" s="20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1"/>
      <c r="I71" s="20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1"/>
      <c r="I72" s="20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1"/>
      <c r="I73" s="20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1"/>
      <c r="I74" s="20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1"/>
      <c r="I75" s="20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1"/>
      <c r="I76" s="20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1"/>
      <c r="I77" s="20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1"/>
      <c r="I78" s="20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1"/>
      <c r="I79" s="20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1"/>
      <c r="I80" s="20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1"/>
      <c r="I81" s="20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1"/>
      <c r="I82" s="20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1"/>
      <c r="I83" s="20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1"/>
      <c r="I84" s="20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1"/>
      <c r="I85" s="20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1"/>
      <c r="I86" s="20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1"/>
      <c r="I87" s="20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1"/>
      <c r="I88" s="20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1"/>
      <c r="I89" s="20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1"/>
      <c r="I90" s="20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1"/>
      <c r="I91" s="20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1"/>
      <c r="I92" s="20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1"/>
      <c r="I93" s="20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1"/>
      <c r="I94" s="20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1"/>
      <c r="I95" s="20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1"/>
      <c r="I96" s="20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1"/>
      <c r="I97" s="20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1"/>
      <c r="I98" s="20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1"/>
      <c r="I99" s="20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1"/>
      <c r="I100" s="20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1"/>
      <c r="I101" s="20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1"/>
      <c r="I102" s="20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1"/>
      <c r="I103" s="20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1"/>
      <c r="I104" s="20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1"/>
      <c r="I105" s="20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1"/>
      <c r="I106" s="20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1"/>
      <c r="I107" s="20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1"/>
      <c r="I108" s="20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1"/>
      <c r="I109" s="20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1"/>
      <c r="I110" s="20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1"/>
      <c r="I111" s="20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1"/>
      <c r="I112" s="20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1"/>
      <c r="I113" s="20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1"/>
      <c r="I114" s="20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1"/>
      <c r="I115" s="20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1"/>
      <c r="I116" s="20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1"/>
      <c r="I117" s="20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1"/>
      <c r="I118" s="20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1"/>
      <c r="I119" s="20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1"/>
      <c r="I120" s="20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1"/>
      <c r="I121" s="20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1"/>
      <c r="I122" s="20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1"/>
      <c r="I123" s="20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1"/>
      <c r="I124" s="20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1"/>
      <c r="I125" s="20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1"/>
      <c r="I126" s="20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1"/>
      <c r="I127" s="20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1"/>
      <c r="I128" s="20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1"/>
      <c r="I129" s="20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1"/>
      <c r="I130" s="20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1"/>
      <c r="I131" s="20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1"/>
      <c r="I132" s="20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1"/>
      <c r="I133" s="20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1"/>
      <c r="I134" s="20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1"/>
      <c r="I135" s="20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1"/>
      <c r="I136" s="20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1"/>
      <c r="I137" s="20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1"/>
      <c r="I138" s="20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1"/>
      <c r="I139" s="20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1"/>
      <c r="I140" s="20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1"/>
      <c r="I141" s="20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1"/>
      <c r="I142" s="20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1"/>
      <c r="I143" s="20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1"/>
      <c r="I144" s="20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1"/>
      <c r="I145" s="20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1"/>
      <c r="I146" s="20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1"/>
      <c r="I147" s="20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1"/>
      <c r="I148" s="20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1"/>
      <c r="I149" s="20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1"/>
      <c r="I150" s="20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1"/>
      <c r="I151" s="20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1"/>
      <c r="I152" s="20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1"/>
      <c r="I153" s="20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1"/>
      <c r="I154" s="20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1"/>
      <c r="I155" s="20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1"/>
      <c r="I156" s="20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1"/>
      <c r="I157" s="20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1"/>
      <c r="I158" s="20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1"/>
      <c r="I159" s="20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1"/>
      <c r="I160" s="20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1"/>
      <c r="I161" s="20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1"/>
      <c r="I162" s="20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1"/>
      <c r="I163" s="20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1"/>
      <c r="I164" s="20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1"/>
      <c r="I165" s="20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1"/>
      <c r="I166" s="20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1"/>
      <c r="I167" s="20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1"/>
      <c r="I168" s="20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1"/>
      <c r="I169" s="20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1"/>
      <c r="I170" s="20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1"/>
      <c r="I171" s="20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1"/>
      <c r="I172" s="20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1"/>
      <c r="I173" s="20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1"/>
      <c r="I174" s="20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1"/>
      <c r="I175" s="20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1"/>
      <c r="I176" s="20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1"/>
      <c r="I177" s="20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1"/>
      <c r="I178" s="20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1"/>
      <c r="I179" s="20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1"/>
      <c r="I180" s="20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1"/>
      <c r="I181" s="20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1"/>
      <c r="I182" s="20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1"/>
      <c r="I183" s="20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1"/>
      <c r="I184" s="20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1"/>
      <c r="I185" s="20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1"/>
      <c r="I186" s="20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1"/>
      <c r="I187" s="20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1"/>
      <c r="I188" s="20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1"/>
      <c r="I189" s="20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1"/>
      <c r="I190" s="20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1"/>
      <c r="I191" s="20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1"/>
      <c r="I192" s="20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1"/>
      <c r="I193" s="20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1"/>
      <c r="I194" s="20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1"/>
      <c r="I195" s="20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1"/>
      <c r="I196" s="20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1"/>
      <c r="I197" s="20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1"/>
      <c r="I198" s="20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1"/>
      <c r="I199" s="20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1"/>
      <c r="I200" s="20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1"/>
      <c r="I201" s="20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1"/>
      <c r="I202" s="20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1"/>
      <c r="I203" s="20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1"/>
      <c r="I204" s="20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1"/>
      <c r="I205" s="20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1"/>
      <c r="I206" s="20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1"/>
      <c r="I207" s="20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1"/>
      <c r="I208" s="20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1"/>
      <c r="I209" s="20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1"/>
      <c r="I210" s="20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1"/>
      <c r="I211" s="20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1"/>
      <c r="I212" s="20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1"/>
      <c r="I213" s="20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1"/>
      <c r="I214" s="20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1"/>
      <c r="I215" s="20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1"/>
      <c r="I216" s="20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1"/>
      <c r="I217" s="20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1"/>
      <c r="I218" s="20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1"/>
      <c r="I219" s="20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1"/>
      <c r="I220" s="20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1"/>
      <c r="I221" s="20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1"/>
      <c r="I222" s="20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1"/>
      <c r="I223" s="20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1"/>
      <c r="I224" s="20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1"/>
      <c r="I225" s="20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1"/>
      <c r="I226" s="20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1"/>
      <c r="I227" s="20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1"/>
      <c r="I228" s="20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1"/>
      <c r="I229" s="20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1"/>
      <c r="I230" s="20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1"/>
      <c r="I231" s="20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1"/>
      <c r="I232" s="20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1"/>
      <c r="I233" s="20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1"/>
      <c r="I234" s="20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1"/>
      <c r="I235" s="20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1"/>
      <c r="I236" s="20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1"/>
      <c r="I237" s="20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1"/>
      <c r="I238" s="20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1"/>
      <c r="I239" s="20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1"/>
      <c r="I240" s="20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1"/>
      <c r="I241" s="20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1"/>
      <c r="I242" s="20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1"/>
      <c r="I243" s="20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1"/>
      <c r="I244" s="20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1"/>
      <c r="I245" s="20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1"/>
      <c r="I246" s="20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1"/>
      <c r="I247" s="20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1"/>
      <c r="I248" s="20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1"/>
      <c r="I249" s="20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1"/>
      <c r="I250" s="20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1"/>
      <c r="I251" s="20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1"/>
      <c r="I252" s="20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1"/>
      <c r="I253" s="20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1"/>
      <c r="I254" s="20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1"/>
      <c r="I255" s="20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1"/>
      <c r="I256" s="20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1"/>
      <c r="I257" s="20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1"/>
      <c r="I258" s="20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1"/>
      <c r="I259" s="20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1"/>
      <c r="I260" s="20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1"/>
      <c r="I261" s="20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1"/>
      <c r="I262" s="20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1"/>
      <c r="I263" s="20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1"/>
      <c r="I264" s="20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1"/>
      <c r="I265" s="20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1"/>
      <c r="I266" s="20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1"/>
      <c r="I267" s="20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1"/>
      <c r="I268" s="20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1"/>
      <c r="I269" s="20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1"/>
      <c r="I270" s="20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1"/>
      <c r="I271" s="20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1"/>
      <c r="I272" s="20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1"/>
      <c r="I273" s="20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1"/>
      <c r="I274" s="20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1"/>
      <c r="I275" s="20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1"/>
      <c r="I276" s="20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1"/>
      <c r="I277" s="20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1"/>
      <c r="I278" s="20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1"/>
      <c r="I279" s="20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1"/>
      <c r="I280" s="20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1"/>
      <c r="I281" s="20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1"/>
      <c r="I282" s="20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1"/>
      <c r="I283" s="20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1"/>
      <c r="I284" s="20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1"/>
      <c r="I285" s="20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1"/>
      <c r="I286" s="20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1"/>
      <c r="I287" s="20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1"/>
      <c r="I288" s="20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1"/>
      <c r="I289" s="20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1"/>
      <c r="I290" s="20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1"/>
      <c r="I291" s="20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1"/>
      <c r="I292" s="20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1"/>
      <c r="I293" s="20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1"/>
      <c r="I294" s="20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1"/>
      <c r="I295" s="20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1"/>
      <c r="I296" s="20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1"/>
      <c r="I297" s="20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1"/>
      <c r="I298" s="20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1"/>
      <c r="I299" s="20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1"/>
      <c r="I300" s="20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1"/>
      <c r="I301" s="20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1"/>
      <c r="I302" s="20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1"/>
      <c r="I303" s="20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1"/>
      <c r="I304" s="20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1"/>
      <c r="I305" s="20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1"/>
      <c r="I306" s="20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1"/>
      <c r="I307" s="20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1"/>
      <c r="I308" s="20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1"/>
      <c r="I309" s="20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1"/>
      <c r="I310" s="20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1"/>
      <c r="I311" s="20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1"/>
      <c r="I312" s="20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1"/>
      <c r="I313" s="20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1"/>
      <c r="I314" s="20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1"/>
      <c r="I315" s="20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1"/>
      <c r="I316" s="20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1"/>
      <c r="I317" s="20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1"/>
      <c r="I318" s="20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1"/>
      <c r="I319" s="20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1"/>
      <c r="I320" s="20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1"/>
      <c r="I321" s="20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1"/>
      <c r="I322" s="20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1"/>
      <c r="I323" s="20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1"/>
      <c r="I324" s="20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1"/>
      <c r="I325" s="20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1"/>
      <c r="I326" s="20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1"/>
      <c r="I327" s="20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1"/>
      <c r="I328" s="20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1"/>
      <c r="I329" s="20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1"/>
      <c r="I330" s="20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1"/>
      <c r="I331" s="20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1"/>
      <c r="I332" s="20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1"/>
      <c r="I333" s="20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1"/>
      <c r="I334" s="20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1"/>
      <c r="I335" s="20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1"/>
      <c r="I336" s="20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1"/>
      <c r="I337" s="20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1"/>
      <c r="I338" s="20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1"/>
      <c r="I339" s="20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1"/>
      <c r="I340" s="20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1"/>
      <c r="I341" s="20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1"/>
      <c r="I342" s="20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1"/>
      <c r="I343" s="20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1"/>
      <c r="I344" s="20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1"/>
      <c r="I345" s="20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1"/>
      <c r="I346" s="20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1"/>
      <c r="I347" s="20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1"/>
      <c r="I348" s="20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1"/>
      <c r="I349" s="20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1"/>
      <c r="I350" s="20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1"/>
      <c r="I351" s="20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1"/>
      <c r="I352" s="20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1"/>
      <c r="I353" s="20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1"/>
      <c r="I354" s="20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1"/>
      <c r="I355" s="20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1"/>
      <c r="I356" s="20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1"/>
      <c r="I357" s="20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1"/>
      <c r="I358" s="20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1"/>
      <c r="I359" s="20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1"/>
      <c r="I360" s="20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1"/>
      <c r="I361" s="20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1"/>
      <c r="I362" s="20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1"/>
      <c r="I363" s="20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1"/>
      <c r="I364" s="20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1"/>
      <c r="I365" s="20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1"/>
      <c r="I366" s="20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1"/>
      <c r="I367" s="20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1"/>
      <c r="I368" s="20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1"/>
      <c r="I369" s="20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1"/>
      <c r="I370" s="20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1"/>
      <c r="I371" s="20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1"/>
      <c r="I372" s="20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1"/>
      <c r="I373" s="20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1"/>
      <c r="I374" s="20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1"/>
      <c r="I375" s="20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1"/>
      <c r="I376" s="20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1"/>
      <c r="I377" s="20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1"/>
      <c r="I378" s="20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1"/>
      <c r="I379" s="20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1"/>
      <c r="I380" s="20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1"/>
      <c r="I381" s="20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1"/>
      <c r="I382" s="20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1"/>
      <c r="I383" s="20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1"/>
      <c r="I384" s="20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1"/>
      <c r="I385" s="20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1"/>
      <c r="I386" s="20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1"/>
      <c r="I387" s="20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1"/>
      <c r="I388" s="20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1"/>
      <c r="I389" s="20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1"/>
      <c r="I390" s="20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1"/>
      <c r="I391" s="20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1"/>
      <c r="I392" s="20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1"/>
      <c r="I393" s="20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1"/>
      <c r="I394" s="20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1"/>
      <c r="I395" s="20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1"/>
      <c r="I396" s="20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1"/>
      <c r="I397" s="20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1"/>
      <c r="I398" s="20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1"/>
      <c r="I399" s="20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1"/>
      <c r="I400" s="20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1"/>
      <c r="I401" s="20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1"/>
      <c r="I402" s="20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1"/>
      <c r="I403" s="20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1"/>
      <c r="I404" s="20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1"/>
      <c r="I405" s="20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1"/>
      <c r="I406" s="20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1"/>
      <c r="I407" s="20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1"/>
      <c r="I408" s="20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1"/>
      <c r="I409" s="20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1"/>
      <c r="I410" s="20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1"/>
      <c r="I411" s="20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1"/>
      <c r="I412" s="20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1"/>
      <c r="I413" s="20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1"/>
      <c r="I414" s="20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1"/>
      <c r="I415" s="20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1"/>
      <c r="I416" s="20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1"/>
      <c r="I417" s="20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1"/>
      <c r="I418" s="20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1"/>
      <c r="I419" s="20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1"/>
      <c r="I420" s="20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1"/>
      <c r="I421" s="20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1"/>
      <c r="I422" s="20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1"/>
      <c r="I423" s="20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1"/>
      <c r="I424" s="20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1"/>
      <c r="I425" s="20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1"/>
      <c r="I426" s="20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1"/>
      <c r="I427" s="20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1"/>
      <c r="I428" s="20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1"/>
      <c r="I429" s="20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1"/>
      <c r="I430" s="20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1"/>
      <c r="I431" s="20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1"/>
      <c r="I432" s="20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1"/>
      <c r="I433" s="20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1"/>
      <c r="I434" s="20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1"/>
      <c r="I435" s="20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1"/>
      <c r="I436" s="20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1"/>
      <c r="I437" s="20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1"/>
      <c r="I438" s="20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1"/>
      <c r="I439" s="20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1"/>
      <c r="I440" s="20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1"/>
      <c r="I441" s="20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1"/>
      <c r="I442" s="20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1"/>
      <c r="I443" s="20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1"/>
      <c r="I444" s="20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1"/>
      <c r="I445" s="20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1"/>
      <c r="I446" s="20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1"/>
      <c r="I447" s="20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1"/>
      <c r="I448" s="20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1"/>
      <c r="I449" s="20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1"/>
      <c r="I450" s="20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1"/>
      <c r="I451" s="20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1"/>
      <c r="I452" s="20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1"/>
      <c r="I453" s="20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1"/>
      <c r="I454" s="20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1"/>
      <c r="I455" s="20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1"/>
      <c r="I456" s="20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1"/>
      <c r="I457" s="20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1"/>
      <c r="I458" s="20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1"/>
      <c r="I459" s="20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1"/>
      <c r="I460" s="20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1"/>
      <c r="I461" s="20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1"/>
      <c r="I462" s="20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1"/>
      <c r="I463" s="20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1"/>
      <c r="I464" s="20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1"/>
      <c r="I465" s="20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1"/>
      <c r="I466" s="20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1"/>
      <c r="I467" s="20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1"/>
      <c r="I468" s="20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1"/>
      <c r="I469" s="20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1"/>
      <c r="I470" s="20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1"/>
      <c r="I471" s="20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1"/>
      <c r="I472" s="20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1"/>
      <c r="I473" s="20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1"/>
      <c r="I474" s="20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1"/>
      <c r="I475" s="20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1"/>
      <c r="I476" s="20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1"/>
      <c r="I477" s="20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1"/>
      <c r="I478" s="20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1"/>
      <c r="I479" s="20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1"/>
      <c r="I480" s="20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1"/>
      <c r="I481" s="20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1"/>
      <c r="I482" s="20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1"/>
      <c r="I483" s="20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1"/>
      <c r="I484" s="20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1"/>
      <c r="I485" s="20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1"/>
      <c r="I486" s="20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1"/>
      <c r="I487" s="20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1"/>
      <c r="I488" s="20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1"/>
      <c r="I489" s="20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1"/>
      <c r="I490" s="20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1"/>
      <c r="I491" s="20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1"/>
      <c r="I492" s="20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1"/>
      <c r="I493" s="20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1"/>
      <c r="I494" s="20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1"/>
      <c r="I495" s="20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1"/>
      <c r="I496" s="20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1"/>
      <c r="I497" s="20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1"/>
      <c r="I498" s="20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1"/>
      <c r="I499" s="20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1"/>
      <c r="I500" s="20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1"/>
      <c r="I501" s="20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1"/>
      <c r="I502" s="20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1"/>
      <c r="I503" s="20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1"/>
      <c r="I504" s="20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1"/>
      <c r="I505" s="20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1"/>
      <c r="I506" s="20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1"/>
      <c r="I507" s="20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1"/>
      <c r="I508" s="20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1"/>
      <c r="I509" s="20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1"/>
      <c r="I510" s="20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1"/>
      <c r="I511" s="20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1"/>
      <c r="I512" s="20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1"/>
      <c r="I513" s="20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1"/>
      <c r="I514" s="20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1"/>
      <c r="I515" s="20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1"/>
      <c r="I516" s="20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1"/>
      <c r="I517" s="20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1"/>
      <c r="I518" s="20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1"/>
      <c r="I519" s="20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1"/>
      <c r="I520" s="20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1"/>
      <c r="I521" s="20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1"/>
      <c r="I522" s="20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1"/>
      <c r="I523" s="20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1"/>
      <c r="I524" s="20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1"/>
      <c r="I525" s="20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1"/>
      <c r="I526" s="20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1"/>
      <c r="I527" s="20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1"/>
      <c r="I528" s="20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1"/>
      <c r="I529" s="20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1"/>
      <c r="I530" s="20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1"/>
      <c r="I531" s="20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1"/>
      <c r="I532" s="20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1"/>
      <c r="I533" s="20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1"/>
      <c r="I534" s="20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1"/>
      <c r="I535" s="20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1"/>
      <c r="I536" s="20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1"/>
      <c r="I537" s="20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1"/>
      <c r="I538" s="20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1"/>
      <c r="I539" s="20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1"/>
      <c r="I540" s="20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1"/>
      <c r="I541" s="20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1"/>
      <c r="I542" s="20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1"/>
      <c r="I543" s="20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1"/>
      <c r="I544" s="20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1"/>
      <c r="I545" s="20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1"/>
      <c r="I546" s="20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1"/>
      <c r="I547" s="20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1"/>
      <c r="I548" s="20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1"/>
      <c r="I549" s="20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1"/>
      <c r="I550" s="20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1"/>
      <c r="I551" s="20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1"/>
      <c r="I552" s="20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1"/>
      <c r="I553" s="20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1"/>
      <c r="I554" s="20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1"/>
      <c r="I555" s="20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1"/>
      <c r="I556" s="20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1"/>
      <c r="I557" s="20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1"/>
      <c r="I558" s="20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1"/>
      <c r="I559" s="20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1"/>
      <c r="I560" s="20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1"/>
      <c r="I561" s="20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1"/>
      <c r="I562" s="20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1"/>
      <c r="I563" s="20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1"/>
      <c r="I564" s="20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1"/>
      <c r="I565" s="20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1"/>
      <c r="I566" s="20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1"/>
      <c r="I567" s="20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1"/>
      <c r="I568" s="20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1"/>
      <c r="I569" s="20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1"/>
      <c r="I570" s="20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1"/>
      <c r="I571" s="20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1"/>
      <c r="I572" s="20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1"/>
      <c r="I573" s="20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1"/>
      <c r="I574" s="20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1"/>
      <c r="I575" s="20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1"/>
      <c r="I576" s="20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1"/>
      <c r="I577" s="20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1"/>
      <c r="I578" s="20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1"/>
      <c r="I579" s="20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1"/>
      <c r="I580" s="20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1"/>
      <c r="I581" s="20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1"/>
      <c r="I582" s="20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1"/>
      <c r="I583" s="20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1"/>
      <c r="I584" s="20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1"/>
      <c r="I585" s="20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1"/>
      <c r="I586" s="20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1"/>
      <c r="I587" s="20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1"/>
      <c r="I588" s="20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1"/>
      <c r="I589" s="20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1"/>
      <c r="I590" s="20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1"/>
      <c r="I591" s="20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1"/>
      <c r="I592" s="20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1"/>
      <c r="I593" s="20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1"/>
      <c r="I594" s="20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1"/>
      <c r="I595" s="20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1"/>
      <c r="I596" s="20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1"/>
      <c r="I597" s="20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1"/>
      <c r="I598" s="20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1"/>
      <c r="I599" s="20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1"/>
      <c r="I600" s="20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1"/>
      <c r="I601" s="20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1"/>
      <c r="I602" s="20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1"/>
      <c r="I603" s="20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1"/>
      <c r="I604" s="20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1"/>
      <c r="I605" s="20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1"/>
      <c r="I606" s="20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1"/>
      <c r="I607" s="20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1"/>
      <c r="I608" s="20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1"/>
      <c r="I609" s="20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1"/>
      <c r="I610" s="20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1"/>
      <c r="I611" s="20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1"/>
      <c r="I612" s="20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1"/>
      <c r="I613" s="20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1"/>
      <c r="I614" s="20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1"/>
      <c r="I615" s="20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1"/>
      <c r="I616" s="20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1"/>
      <c r="I617" s="20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1"/>
      <c r="I618" s="20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1"/>
      <c r="I619" s="20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1"/>
      <c r="I620" s="20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1"/>
      <c r="I621" s="20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1"/>
      <c r="I622" s="20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1"/>
      <c r="I623" s="20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1"/>
      <c r="I624" s="20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1"/>
      <c r="I625" s="20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1"/>
      <c r="I626" s="20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1"/>
      <c r="I627" s="20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1"/>
      <c r="I628" s="20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1"/>
      <c r="I629" s="20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1"/>
      <c r="I630" s="20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1"/>
      <c r="I631" s="20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1"/>
      <c r="I632" s="20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1"/>
      <c r="I633" s="20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1"/>
      <c r="I634" s="20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1"/>
      <c r="I635" s="20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1"/>
      <c r="I636" s="20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1"/>
      <c r="I637" s="20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1"/>
      <c r="I638" s="20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1"/>
      <c r="I639" s="20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1"/>
      <c r="I640" s="20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1"/>
      <c r="I641" s="20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1"/>
      <c r="I642" s="20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1"/>
      <c r="I643" s="20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1"/>
      <c r="I644" s="20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1"/>
      <c r="I645" s="20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1"/>
      <c r="I646" s="20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1"/>
      <c r="I647" s="20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1"/>
      <c r="I648" s="20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1"/>
      <c r="I649" s="20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1"/>
      <c r="I650" s="20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1"/>
      <c r="I651" s="20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1"/>
      <c r="I652" s="20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1"/>
      <c r="I653" s="20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1"/>
      <c r="I654" s="20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1"/>
      <c r="I655" s="20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1"/>
      <c r="I656" s="20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1"/>
      <c r="I657" s="20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1"/>
      <c r="I658" s="20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1"/>
      <c r="I659" s="20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1"/>
      <c r="I660" s="20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1"/>
      <c r="I661" s="20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1"/>
      <c r="I662" s="20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1"/>
      <c r="I663" s="20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1"/>
      <c r="I664" s="20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1"/>
      <c r="I665" s="20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1"/>
      <c r="I666" s="20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1"/>
      <c r="I667" s="20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1"/>
      <c r="I668" s="20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1"/>
      <c r="I669" s="20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1"/>
      <c r="I670" s="20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1"/>
      <c r="I671" s="20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1"/>
      <c r="I672" s="20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1"/>
      <c r="I673" s="20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1"/>
      <c r="I674" s="20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1"/>
      <c r="I675" s="20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1"/>
      <c r="I676" s="20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1"/>
      <c r="I677" s="20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1"/>
      <c r="I678" s="20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1"/>
      <c r="I679" s="20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1"/>
      <c r="I680" s="20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1"/>
      <c r="I681" s="20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1"/>
      <c r="I682" s="20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1"/>
      <c r="I683" s="20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1"/>
      <c r="I684" s="20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1"/>
      <c r="I685" s="20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1"/>
      <c r="I686" s="20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1"/>
      <c r="I687" s="20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1"/>
      <c r="I688" s="20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1"/>
      <c r="I689" s="20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1"/>
      <c r="I690" s="20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1"/>
      <c r="I691" s="20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1"/>
      <c r="I692" s="20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1"/>
      <c r="I693" s="20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1"/>
      <c r="I694" s="20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1"/>
      <c r="I695" s="20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1"/>
      <c r="I696" s="20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1"/>
      <c r="I697" s="20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1"/>
      <c r="I698" s="20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1"/>
      <c r="I699" s="20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1"/>
      <c r="I700" s="20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1"/>
      <c r="I701" s="20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1"/>
      <c r="I702" s="20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1"/>
      <c r="I703" s="20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1"/>
      <c r="I704" s="20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1"/>
      <c r="I705" s="20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1"/>
      <c r="I706" s="20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1"/>
      <c r="I707" s="20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1"/>
      <c r="I708" s="20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1"/>
      <c r="I709" s="20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1"/>
      <c r="I710" s="20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1"/>
      <c r="I711" s="20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1"/>
      <c r="I712" s="20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1"/>
      <c r="I713" s="20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1"/>
      <c r="I714" s="20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1"/>
      <c r="I715" s="20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1"/>
      <c r="I716" s="20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1"/>
      <c r="I717" s="20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1"/>
      <c r="I718" s="20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1"/>
      <c r="I719" s="20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1"/>
      <c r="I720" s="20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1"/>
      <c r="I721" s="20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1"/>
      <c r="I722" s="20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1"/>
      <c r="I723" s="20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1"/>
      <c r="I724" s="20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1"/>
      <c r="I725" s="20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1"/>
      <c r="I726" s="20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1"/>
      <c r="I727" s="20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1"/>
      <c r="I728" s="20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1"/>
      <c r="I729" s="20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1"/>
      <c r="I730" s="20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1"/>
      <c r="I731" s="20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1"/>
      <c r="I732" s="20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1"/>
      <c r="I733" s="20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1"/>
      <c r="I734" s="20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1"/>
      <c r="I735" s="20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1"/>
      <c r="I736" s="20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1"/>
      <c r="I737" s="20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1"/>
      <c r="I738" s="20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1"/>
      <c r="I739" s="20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1"/>
      <c r="I740" s="20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1"/>
      <c r="I741" s="20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1"/>
      <c r="I742" s="20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1"/>
      <c r="I743" s="20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1"/>
      <c r="I744" s="20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1"/>
      <c r="I745" s="20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1"/>
      <c r="I746" s="20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1"/>
      <c r="I747" s="20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1"/>
      <c r="I748" s="20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1"/>
      <c r="I749" s="20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1"/>
      <c r="I750" s="20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1"/>
      <c r="I751" s="20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1"/>
      <c r="I752" s="20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1"/>
      <c r="I753" s="20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1"/>
      <c r="I754" s="20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1"/>
      <c r="I755" s="20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1"/>
      <c r="I756" s="20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1"/>
      <c r="I757" s="20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1"/>
      <c r="I758" s="20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1"/>
      <c r="I759" s="20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1"/>
      <c r="I760" s="20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1"/>
      <c r="I761" s="20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1"/>
      <c r="I762" s="20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1"/>
      <c r="I763" s="20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1"/>
      <c r="I764" s="20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1"/>
      <c r="I765" s="20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1"/>
      <c r="I766" s="20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1"/>
      <c r="I767" s="20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1"/>
      <c r="I768" s="20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1"/>
      <c r="I769" s="20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1"/>
      <c r="I770" s="20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1"/>
      <c r="I771" s="20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1"/>
      <c r="I772" s="20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1"/>
      <c r="I773" s="20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1"/>
      <c r="I774" s="20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1"/>
      <c r="I775" s="20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1"/>
      <c r="I776" s="20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1"/>
      <c r="I777" s="20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1"/>
      <c r="I778" s="20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1"/>
      <c r="I779" s="20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1"/>
      <c r="I780" s="20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1"/>
      <c r="I781" s="20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1"/>
      <c r="I782" s="20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1"/>
      <c r="I783" s="20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1"/>
      <c r="I784" s="20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1"/>
      <c r="I785" s="20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1"/>
      <c r="I786" s="20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1"/>
      <c r="I787" s="20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1"/>
      <c r="I788" s="20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1"/>
      <c r="I789" s="20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1"/>
      <c r="I790" s="20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1"/>
      <c r="I791" s="20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1"/>
      <c r="I792" s="20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1"/>
      <c r="I793" s="20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1"/>
      <c r="I794" s="20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1"/>
      <c r="I795" s="20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1"/>
      <c r="I796" s="20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1"/>
      <c r="I797" s="20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1"/>
      <c r="I798" s="20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1"/>
      <c r="I799" s="20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1"/>
      <c r="I800" s="20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1"/>
      <c r="I801" s="20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1"/>
      <c r="I802" s="20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1"/>
      <c r="I803" s="20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1"/>
      <c r="I804" s="20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1"/>
      <c r="I805" s="20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1"/>
      <c r="I806" s="20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1"/>
      <c r="I807" s="20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1"/>
      <c r="I808" s="20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1"/>
      <c r="I809" s="20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1"/>
      <c r="I810" s="20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1"/>
      <c r="I811" s="20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1"/>
      <c r="I812" s="20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1"/>
      <c r="I813" s="20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1"/>
      <c r="I814" s="20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1"/>
      <c r="I815" s="20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1"/>
      <c r="I816" s="20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1"/>
      <c r="I817" s="20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1"/>
      <c r="I818" s="20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1"/>
      <c r="I819" s="20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1"/>
      <c r="I820" s="20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1"/>
      <c r="I821" s="20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1"/>
      <c r="I822" s="20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1"/>
      <c r="I823" s="20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1"/>
      <c r="I824" s="20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1"/>
      <c r="I825" s="20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1"/>
      <c r="I826" s="20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1"/>
      <c r="I827" s="20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1"/>
      <c r="I828" s="20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1"/>
      <c r="I829" s="20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1"/>
      <c r="I830" s="20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1"/>
      <c r="I831" s="20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1"/>
      <c r="I832" s="20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1"/>
      <c r="I833" s="20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1"/>
      <c r="I834" s="20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1"/>
      <c r="I835" s="20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1"/>
      <c r="I836" s="20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1"/>
      <c r="I837" s="20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1"/>
      <c r="I838" s="20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1"/>
      <c r="I839" s="20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1"/>
      <c r="I840" s="20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1"/>
      <c r="I841" s="20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1"/>
      <c r="I842" s="20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1"/>
      <c r="I843" s="20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1"/>
      <c r="I844" s="20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1"/>
      <c r="I845" s="20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1"/>
      <c r="I846" s="20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1"/>
      <c r="I847" s="20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1"/>
      <c r="I848" s="20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1"/>
      <c r="I849" s="20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1"/>
      <c r="I850" s="20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1"/>
      <c r="I851" s="20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1"/>
      <c r="I852" s="20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1"/>
      <c r="I853" s="20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1"/>
      <c r="I854" s="20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1"/>
      <c r="I855" s="20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1"/>
      <c r="I856" s="20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1"/>
      <c r="I857" s="20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1"/>
      <c r="I858" s="20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1"/>
      <c r="I859" s="20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1"/>
      <c r="I860" s="20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1"/>
      <c r="I861" s="20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1"/>
      <c r="I862" s="20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1"/>
      <c r="I863" s="20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1"/>
      <c r="I864" s="20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1"/>
      <c r="I865" s="20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1"/>
      <c r="I866" s="20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1"/>
      <c r="I867" s="20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1"/>
      <c r="I868" s="20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1"/>
      <c r="I869" s="20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1"/>
      <c r="I870" s="20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1"/>
      <c r="I871" s="20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1"/>
      <c r="I872" s="20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1"/>
      <c r="I873" s="20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1"/>
      <c r="I874" s="20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1"/>
      <c r="I875" s="20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1"/>
      <c r="I876" s="20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1"/>
      <c r="I877" s="20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1"/>
      <c r="I878" s="20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1"/>
      <c r="I879" s="20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1"/>
      <c r="I880" s="20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1"/>
      <c r="I881" s="20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1"/>
      <c r="I882" s="20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1"/>
      <c r="I883" s="20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1"/>
      <c r="I884" s="20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1"/>
      <c r="I885" s="20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1"/>
      <c r="I886" s="20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1"/>
      <c r="I887" s="20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1"/>
      <c r="I888" s="20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1"/>
      <c r="I889" s="20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1"/>
      <c r="I890" s="20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1"/>
      <c r="I891" s="20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1"/>
      <c r="I892" s="20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1"/>
      <c r="I893" s="20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1"/>
      <c r="I894" s="20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1"/>
      <c r="I895" s="20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1"/>
      <c r="I896" s="20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1"/>
      <c r="I897" s="20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1"/>
      <c r="I898" s="20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1"/>
      <c r="I899" s="20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1"/>
      <c r="I900" s="20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1"/>
      <c r="I901" s="20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1"/>
      <c r="I902" s="20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1"/>
      <c r="I903" s="20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1"/>
      <c r="I904" s="20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1"/>
      <c r="I905" s="20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1"/>
      <c r="I906" s="20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1"/>
      <c r="I907" s="20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1"/>
      <c r="I908" s="20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1"/>
      <c r="I909" s="20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1"/>
      <c r="I910" s="20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1"/>
      <c r="I911" s="20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1"/>
      <c r="I912" s="20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1"/>
      <c r="I913" s="20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1"/>
      <c r="I914" s="20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1"/>
      <c r="I915" s="20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1"/>
      <c r="I916" s="20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1"/>
      <c r="I917" s="20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1"/>
      <c r="I918" s="20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1"/>
      <c r="I919" s="20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1"/>
      <c r="I920" s="20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1"/>
      <c r="I921" s="20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1"/>
      <c r="I922" s="20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1"/>
      <c r="I923" s="20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1"/>
      <c r="I924" s="20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1"/>
      <c r="I925" s="20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1"/>
      <c r="I926" s="20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1"/>
      <c r="I927" s="20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1"/>
      <c r="I928" s="20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1"/>
      <c r="I929" s="20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1"/>
      <c r="I930" s="20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1"/>
      <c r="I931" s="20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1"/>
      <c r="I932" s="20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1"/>
      <c r="I933" s="20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1"/>
      <c r="I934" s="20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1"/>
      <c r="I935" s="20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1"/>
      <c r="I936" s="20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1"/>
      <c r="I937" s="20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1"/>
      <c r="I938" s="20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1"/>
      <c r="I939" s="20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1"/>
      <c r="I940" s="20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1"/>
      <c r="I941" s="20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1"/>
      <c r="I942" s="20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1"/>
      <c r="I943" s="20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1"/>
      <c r="I944" s="20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1"/>
      <c r="I945" s="20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1"/>
      <c r="I946" s="20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1"/>
      <c r="I947" s="20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1"/>
      <c r="I948" s="20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1"/>
      <c r="I949" s="20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1"/>
      <c r="I950" s="20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1"/>
      <c r="I951" s="20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1"/>
      <c r="I952" s="20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1"/>
      <c r="I953" s="20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1"/>
      <c r="I954" s="20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1"/>
      <c r="I955" s="20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1"/>
      <c r="I956" s="20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1"/>
      <c r="I957" s="20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1"/>
      <c r="I958" s="20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1"/>
      <c r="I959" s="20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1"/>
      <c r="I960" s="20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1"/>
      <c r="I961" s="20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1"/>
      <c r="I962" s="20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1"/>
      <c r="I963" s="20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1"/>
      <c r="I964" s="20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1"/>
      <c r="I965" s="20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1"/>
      <c r="I966" s="20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1"/>
      <c r="I967" s="20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1"/>
      <c r="I968" s="20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1"/>
      <c r="I969" s="20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1"/>
      <c r="I970" s="20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1"/>
      <c r="I971" s="20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1"/>
      <c r="I972" s="20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1"/>
      <c r="I973" s="20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1"/>
      <c r="I974" s="20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1"/>
      <c r="I975" s="20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1"/>
      <c r="I976" s="20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1"/>
      <c r="I977" s="20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1"/>
      <c r="I978" s="20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1"/>
      <c r="I979" s="20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1"/>
      <c r="I980" s="20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1"/>
      <c r="I981" s="20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1"/>
      <c r="I982" s="20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1"/>
      <c r="I983" s="20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1"/>
      <c r="I984" s="20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1"/>
      <c r="I985" s="20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1"/>
      <c r="I986" s="20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1"/>
      <c r="I987" s="20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1"/>
      <c r="I988" s="20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1"/>
      <c r="I989" s="20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1"/>
      <c r="I990" s="20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1"/>
      <c r="I991" s="20"/>
    </row>
    <row r="992" spans="1:9" ht="20.25" customHeight="1"/>
  </sheetData>
  <sheetProtection password="CBB2" sheet="1" formatColumns="0" insertHyperlinks="0" autoFilter="0"/>
  <conditionalFormatting sqref="F2">
    <cfRule type="containsText" dxfId="383" priority="374" operator="containsText" text="VENCEU">
      <formula>NOT(ISERROR(SEARCH("VENCEU",F2)))</formula>
    </cfRule>
    <cfRule type="containsText" dxfId="382" priority="375" operator="containsText" text="PRAZO - MENOS DE 7 DIAS">
      <formula>NOT(ISERROR(SEARCH("PRAZO - MENOS DE 7 DIAS",F2)))</formula>
    </cfRule>
    <cfRule type="containsText" dxfId="381" priority="376" operator="containsText" text="PRAZO - MENOS DE 3 DIAS">
      <formula>NOT(ISERROR(SEARCH("PRAZO - MENOS DE 3 DIAS",F2)))</formula>
    </cfRule>
    <cfRule type="containsText" dxfId="380" priority="377" operator="containsText" text="PRAZO - MAIS DE 30 DIAS">
      <formula>NOT(ISERROR(SEARCH("PRAZO - MAIS DE 30 DIAS",F2)))</formula>
    </cfRule>
    <cfRule type="containsText" dxfId="379" priority="378" operator="containsText" text="PRAZO - MENOS DE 3 DIAS">
      <formula>NOT(ISERROR(SEARCH("PRAZO - MENOS DE 3 DIAS",F2)))</formula>
    </cfRule>
    <cfRule type="containsText" dxfId="378" priority="379" operator="containsText" text="PRAZO - MENOS DE 30 DIAS">
      <formula>NOT(ISERROR(SEARCH("PRAZO - MENOS DE 30 DIAS",F2)))</formula>
    </cfRule>
    <cfRule type="containsText" dxfId="377" priority="380" operator="containsText" text="PRAZO - MENOS DE 7 DIAS">
      <formula>NOT(ISERROR(SEARCH("PRAZO - MENOS DE 7 DIAS",F2)))</formula>
    </cfRule>
    <cfRule type="containsText" dxfId="376" priority="381" operator="containsText" text="PRAZO - MAIS DE 30 DIAS">
      <formula>NOT(ISERROR(SEARCH("PRAZO - MAIS DE 30 DIAS",F2)))</formula>
    </cfRule>
    <cfRule type="containsText" dxfId="375" priority="382" operator="containsText" text="VENCEU">
      <formula>NOT(ISERROR(SEARCH("VENCEU",F2)))</formula>
    </cfRule>
    <cfRule type="containsText" dxfId="374" priority="383" operator="containsText" text="Prazo Mais de 30 dias">
      <formula>NOT(ISERROR(SEARCH("Prazo Mais de 30 dias",F2)))</formula>
    </cfRule>
    <cfRule type="containsText" dxfId="373" priority="384" operator="containsText" text="VENCEU">
      <formula>NOT(ISERROR(SEARCH("VENCEU",F2)))</formula>
    </cfRule>
  </conditionalFormatting>
  <conditionalFormatting sqref="F2">
    <cfRule type="containsText" dxfId="372" priority="369" operator="containsText" text="PRAZO - MENOS DE 3 DIAS">
      <formula>NOT(ISERROR(SEARCH("PRAZO - MENOS DE 3 DIAS",F2)))</formula>
    </cfRule>
    <cfRule type="containsText" dxfId="371" priority="370" operator="containsText" text="PRAZO - MENOS DE 3 DIAS">
      <formula>NOT(ISERROR(SEARCH("PRAZO - MENOS DE 3 DIAS",F2)))</formula>
    </cfRule>
    <cfRule type="containsText" dxfId="370" priority="371" operator="containsText" text="PRAZO - MENOS DE 7 DIAS">
      <formula>NOT(ISERROR(SEARCH("PRAZO - MENOS DE 7 DIAS",F2)))</formula>
    </cfRule>
    <cfRule type="containsText" dxfId="369" priority="372" operator="containsText" text="PRAZO - MENOS DE 7 DIAS">
      <formula>NOT(ISERROR(SEARCH("PRAZO - MENOS DE 7 DIAS",F2)))</formula>
    </cfRule>
    <cfRule type="containsText" dxfId="368" priority="373" operator="containsText" text="PRAZO - MENOS DE 7 DIAS">
      <formula>NOT(ISERROR(SEARCH("PRAZO - MENOS DE 7 DIAS",F2)))</formula>
    </cfRule>
  </conditionalFormatting>
  <conditionalFormatting sqref="F3">
    <cfRule type="containsText" dxfId="367" priority="358" operator="containsText" text="VENCEU">
      <formula>NOT(ISERROR(SEARCH("VENCEU",F3)))</formula>
    </cfRule>
    <cfRule type="containsText" dxfId="366" priority="359" operator="containsText" text="PRAZO - MENOS DE 7 DIAS">
      <formula>NOT(ISERROR(SEARCH("PRAZO - MENOS DE 7 DIAS",F3)))</formula>
    </cfRule>
    <cfRule type="containsText" dxfId="365" priority="360" operator="containsText" text="PRAZO - MENOS DE 3 DIAS">
      <formula>NOT(ISERROR(SEARCH("PRAZO - MENOS DE 3 DIAS",F3)))</formula>
    </cfRule>
    <cfRule type="containsText" dxfId="364" priority="361" operator="containsText" text="PRAZO - MAIS DE 30 DIAS">
      <formula>NOT(ISERROR(SEARCH("PRAZO - MAIS DE 30 DIAS",F3)))</formula>
    </cfRule>
    <cfRule type="containsText" dxfId="363" priority="362" operator="containsText" text="PRAZO - MENOS DE 3 DIAS">
      <formula>NOT(ISERROR(SEARCH("PRAZO - MENOS DE 3 DIAS",F3)))</formula>
    </cfRule>
    <cfRule type="containsText" dxfId="362" priority="363" operator="containsText" text="PRAZO - MENOS DE 30 DIAS">
      <formula>NOT(ISERROR(SEARCH("PRAZO - MENOS DE 30 DIAS",F3)))</formula>
    </cfRule>
    <cfRule type="containsText" dxfId="361" priority="364" operator="containsText" text="PRAZO - MENOS DE 7 DIAS">
      <formula>NOT(ISERROR(SEARCH("PRAZO - MENOS DE 7 DIAS",F3)))</formula>
    </cfRule>
    <cfRule type="containsText" dxfId="360" priority="365" operator="containsText" text="PRAZO - MAIS DE 30 DIAS">
      <formula>NOT(ISERROR(SEARCH("PRAZO - MAIS DE 30 DIAS",F3)))</formula>
    </cfRule>
    <cfRule type="containsText" dxfId="359" priority="366" operator="containsText" text="VENCEU">
      <formula>NOT(ISERROR(SEARCH("VENCEU",F3)))</formula>
    </cfRule>
    <cfRule type="containsText" dxfId="358" priority="367" operator="containsText" text="Prazo Mais de 30 dias">
      <formula>NOT(ISERROR(SEARCH("Prazo Mais de 30 dias",F3)))</formula>
    </cfRule>
    <cfRule type="containsText" dxfId="357" priority="368" operator="containsText" text="VENCEU">
      <formula>NOT(ISERROR(SEARCH("VENCEU",F3)))</formula>
    </cfRule>
  </conditionalFormatting>
  <conditionalFormatting sqref="F3">
    <cfRule type="containsText" dxfId="356" priority="353" operator="containsText" text="PRAZO - MENOS DE 3 DIAS">
      <formula>NOT(ISERROR(SEARCH("PRAZO - MENOS DE 3 DIAS",F3)))</formula>
    </cfRule>
    <cfRule type="containsText" dxfId="355" priority="354" operator="containsText" text="PRAZO - MENOS DE 3 DIAS">
      <formula>NOT(ISERROR(SEARCH("PRAZO - MENOS DE 3 DIAS",F3)))</formula>
    </cfRule>
    <cfRule type="containsText" dxfId="354" priority="355" operator="containsText" text="PRAZO - MENOS DE 7 DIAS">
      <formula>NOT(ISERROR(SEARCH("PRAZO - MENOS DE 7 DIAS",F3)))</formula>
    </cfRule>
    <cfRule type="containsText" dxfId="353" priority="356" operator="containsText" text="PRAZO - MENOS DE 7 DIAS">
      <formula>NOT(ISERROR(SEARCH("PRAZO - MENOS DE 7 DIAS",F3)))</formula>
    </cfRule>
    <cfRule type="containsText" dxfId="352" priority="357" operator="containsText" text="PRAZO - MENOS DE 7 DIAS">
      <formula>NOT(ISERROR(SEARCH("PRAZO - MENOS DE 7 DIAS",F3)))</formula>
    </cfRule>
  </conditionalFormatting>
  <conditionalFormatting sqref="F4">
    <cfRule type="containsText" dxfId="351" priority="342" operator="containsText" text="VENCEU">
      <formula>NOT(ISERROR(SEARCH("VENCEU",F4)))</formula>
    </cfRule>
    <cfRule type="containsText" dxfId="350" priority="343" operator="containsText" text="PRAZO - MENOS DE 7 DIAS">
      <formula>NOT(ISERROR(SEARCH("PRAZO - MENOS DE 7 DIAS",F4)))</formula>
    </cfRule>
    <cfRule type="containsText" dxfId="349" priority="344" operator="containsText" text="PRAZO - MENOS DE 3 DIAS">
      <formula>NOT(ISERROR(SEARCH("PRAZO - MENOS DE 3 DIAS",F4)))</formula>
    </cfRule>
    <cfRule type="containsText" dxfId="348" priority="345" operator="containsText" text="PRAZO - MAIS DE 30 DIAS">
      <formula>NOT(ISERROR(SEARCH("PRAZO - MAIS DE 30 DIAS",F4)))</formula>
    </cfRule>
    <cfRule type="containsText" dxfId="347" priority="346" operator="containsText" text="PRAZO - MENOS DE 3 DIAS">
      <formula>NOT(ISERROR(SEARCH("PRAZO - MENOS DE 3 DIAS",F4)))</formula>
    </cfRule>
    <cfRule type="containsText" dxfId="346" priority="347" operator="containsText" text="PRAZO - MENOS DE 30 DIAS">
      <formula>NOT(ISERROR(SEARCH("PRAZO - MENOS DE 30 DIAS",F4)))</formula>
    </cfRule>
    <cfRule type="containsText" dxfId="345" priority="348" operator="containsText" text="PRAZO - MENOS DE 7 DIAS">
      <formula>NOT(ISERROR(SEARCH("PRAZO - MENOS DE 7 DIAS",F4)))</formula>
    </cfRule>
    <cfRule type="containsText" dxfId="344" priority="349" operator="containsText" text="PRAZO - MAIS DE 30 DIAS">
      <formula>NOT(ISERROR(SEARCH("PRAZO - MAIS DE 30 DIAS",F4)))</formula>
    </cfRule>
    <cfRule type="containsText" dxfId="343" priority="350" operator="containsText" text="VENCEU">
      <formula>NOT(ISERROR(SEARCH("VENCEU",F4)))</formula>
    </cfRule>
    <cfRule type="containsText" dxfId="342" priority="351" operator="containsText" text="Prazo Mais de 30 dias">
      <formula>NOT(ISERROR(SEARCH("Prazo Mais de 30 dias",F4)))</formula>
    </cfRule>
    <cfRule type="containsText" dxfId="341" priority="352" operator="containsText" text="VENCEU">
      <formula>NOT(ISERROR(SEARCH("VENCEU",F4)))</formula>
    </cfRule>
  </conditionalFormatting>
  <conditionalFormatting sqref="F4">
    <cfRule type="containsText" dxfId="340" priority="337" operator="containsText" text="PRAZO - MENOS DE 3 DIAS">
      <formula>NOT(ISERROR(SEARCH("PRAZO - MENOS DE 3 DIAS",F4)))</formula>
    </cfRule>
    <cfRule type="containsText" dxfId="339" priority="338" operator="containsText" text="PRAZO - MENOS DE 3 DIAS">
      <formula>NOT(ISERROR(SEARCH("PRAZO - MENOS DE 3 DIAS",F4)))</formula>
    </cfRule>
    <cfRule type="containsText" dxfId="338" priority="339" operator="containsText" text="PRAZO - MENOS DE 7 DIAS">
      <formula>NOT(ISERROR(SEARCH("PRAZO - MENOS DE 7 DIAS",F4)))</formula>
    </cfRule>
    <cfRule type="containsText" dxfId="337" priority="340" operator="containsText" text="PRAZO - MENOS DE 7 DIAS">
      <formula>NOT(ISERROR(SEARCH("PRAZO - MENOS DE 7 DIAS",F4)))</formula>
    </cfRule>
    <cfRule type="containsText" dxfId="336" priority="341" operator="containsText" text="PRAZO - MENOS DE 7 DIAS">
      <formula>NOT(ISERROR(SEARCH("PRAZO - MENOS DE 7 DIAS",F4)))</formula>
    </cfRule>
  </conditionalFormatting>
  <conditionalFormatting sqref="F5">
    <cfRule type="containsText" dxfId="335" priority="326" operator="containsText" text="VENCEU">
      <formula>NOT(ISERROR(SEARCH("VENCEU",F5)))</formula>
    </cfRule>
    <cfRule type="containsText" dxfId="334" priority="327" operator="containsText" text="PRAZO - MENOS DE 7 DIAS">
      <formula>NOT(ISERROR(SEARCH("PRAZO - MENOS DE 7 DIAS",F5)))</formula>
    </cfRule>
    <cfRule type="containsText" dxfId="333" priority="328" operator="containsText" text="PRAZO - MENOS DE 3 DIAS">
      <formula>NOT(ISERROR(SEARCH("PRAZO - MENOS DE 3 DIAS",F5)))</formula>
    </cfRule>
    <cfRule type="containsText" dxfId="332" priority="329" operator="containsText" text="PRAZO - MAIS DE 30 DIAS">
      <formula>NOT(ISERROR(SEARCH("PRAZO - MAIS DE 30 DIAS",F5)))</formula>
    </cfRule>
    <cfRule type="containsText" dxfId="331" priority="330" operator="containsText" text="PRAZO - MENOS DE 3 DIAS">
      <formula>NOT(ISERROR(SEARCH("PRAZO - MENOS DE 3 DIAS",F5)))</formula>
    </cfRule>
    <cfRule type="containsText" dxfId="330" priority="331" operator="containsText" text="PRAZO - MENOS DE 30 DIAS">
      <formula>NOT(ISERROR(SEARCH("PRAZO - MENOS DE 30 DIAS",F5)))</formula>
    </cfRule>
    <cfRule type="containsText" dxfId="329" priority="332" operator="containsText" text="PRAZO - MENOS DE 7 DIAS">
      <formula>NOT(ISERROR(SEARCH("PRAZO - MENOS DE 7 DIAS",F5)))</formula>
    </cfRule>
    <cfRule type="containsText" dxfId="328" priority="333" operator="containsText" text="PRAZO - MAIS DE 30 DIAS">
      <formula>NOT(ISERROR(SEARCH("PRAZO - MAIS DE 30 DIAS",F5)))</formula>
    </cfRule>
    <cfRule type="containsText" dxfId="327" priority="334" operator="containsText" text="VENCEU">
      <formula>NOT(ISERROR(SEARCH("VENCEU",F5)))</formula>
    </cfRule>
    <cfRule type="containsText" dxfId="326" priority="335" operator="containsText" text="Prazo Mais de 30 dias">
      <formula>NOT(ISERROR(SEARCH("Prazo Mais de 30 dias",F5)))</formula>
    </cfRule>
    <cfRule type="containsText" dxfId="325" priority="336" operator="containsText" text="VENCEU">
      <formula>NOT(ISERROR(SEARCH("VENCEU",F5)))</formula>
    </cfRule>
  </conditionalFormatting>
  <conditionalFormatting sqref="F5">
    <cfRule type="containsText" dxfId="324" priority="321" operator="containsText" text="PRAZO - MENOS DE 3 DIAS">
      <formula>NOT(ISERROR(SEARCH("PRAZO - MENOS DE 3 DIAS",F5)))</formula>
    </cfRule>
    <cfRule type="containsText" dxfId="323" priority="322" operator="containsText" text="PRAZO - MENOS DE 3 DIAS">
      <formula>NOT(ISERROR(SEARCH("PRAZO - MENOS DE 3 DIAS",F5)))</formula>
    </cfRule>
    <cfRule type="containsText" dxfId="322" priority="323" operator="containsText" text="PRAZO - MENOS DE 7 DIAS">
      <formula>NOT(ISERROR(SEARCH("PRAZO - MENOS DE 7 DIAS",F5)))</formula>
    </cfRule>
    <cfRule type="containsText" dxfId="321" priority="324" operator="containsText" text="PRAZO - MENOS DE 7 DIAS">
      <formula>NOT(ISERROR(SEARCH("PRAZO - MENOS DE 7 DIAS",F5)))</formula>
    </cfRule>
    <cfRule type="containsText" dxfId="320" priority="325" operator="containsText" text="PRAZO - MENOS DE 7 DIAS">
      <formula>NOT(ISERROR(SEARCH("PRAZO - MENOS DE 7 DIAS",F5)))</formula>
    </cfRule>
  </conditionalFormatting>
  <conditionalFormatting sqref="F6">
    <cfRule type="containsText" dxfId="319" priority="310" operator="containsText" text="VENCEU">
      <formula>NOT(ISERROR(SEARCH("VENCEU",F6)))</formula>
    </cfRule>
    <cfRule type="containsText" dxfId="318" priority="311" operator="containsText" text="PRAZO - MENOS DE 7 DIAS">
      <formula>NOT(ISERROR(SEARCH("PRAZO - MENOS DE 7 DIAS",F6)))</formula>
    </cfRule>
    <cfRule type="containsText" dxfId="317" priority="312" operator="containsText" text="PRAZO - MENOS DE 3 DIAS">
      <formula>NOT(ISERROR(SEARCH("PRAZO - MENOS DE 3 DIAS",F6)))</formula>
    </cfRule>
    <cfRule type="containsText" dxfId="316" priority="313" operator="containsText" text="PRAZO - MAIS DE 30 DIAS">
      <formula>NOT(ISERROR(SEARCH("PRAZO - MAIS DE 30 DIAS",F6)))</formula>
    </cfRule>
    <cfRule type="containsText" dxfId="315" priority="314" operator="containsText" text="PRAZO - MENOS DE 3 DIAS">
      <formula>NOT(ISERROR(SEARCH("PRAZO - MENOS DE 3 DIAS",F6)))</formula>
    </cfRule>
    <cfRule type="containsText" dxfId="314" priority="315" operator="containsText" text="PRAZO - MENOS DE 30 DIAS">
      <formula>NOT(ISERROR(SEARCH("PRAZO - MENOS DE 30 DIAS",F6)))</formula>
    </cfRule>
    <cfRule type="containsText" dxfId="313" priority="316" operator="containsText" text="PRAZO - MENOS DE 7 DIAS">
      <formula>NOT(ISERROR(SEARCH("PRAZO - MENOS DE 7 DIAS",F6)))</formula>
    </cfRule>
    <cfRule type="containsText" dxfId="312" priority="317" operator="containsText" text="PRAZO - MAIS DE 30 DIAS">
      <formula>NOT(ISERROR(SEARCH("PRAZO - MAIS DE 30 DIAS",F6)))</formula>
    </cfRule>
    <cfRule type="containsText" dxfId="311" priority="318" operator="containsText" text="VENCEU">
      <formula>NOT(ISERROR(SEARCH("VENCEU",F6)))</formula>
    </cfRule>
    <cfRule type="containsText" dxfId="310" priority="319" operator="containsText" text="Prazo Mais de 30 dias">
      <formula>NOT(ISERROR(SEARCH("Prazo Mais de 30 dias",F6)))</formula>
    </cfRule>
    <cfRule type="containsText" dxfId="309" priority="320" operator="containsText" text="VENCEU">
      <formula>NOT(ISERROR(SEARCH("VENCEU",F6)))</formula>
    </cfRule>
  </conditionalFormatting>
  <conditionalFormatting sqref="F6">
    <cfRule type="containsText" dxfId="308" priority="305" operator="containsText" text="PRAZO - MENOS DE 3 DIAS">
      <formula>NOT(ISERROR(SEARCH("PRAZO - MENOS DE 3 DIAS",F6)))</formula>
    </cfRule>
    <cfRule type="containsText" dxfId="307" priority="306" operator="containsText" text="PRAZO - MENOS DE 3 DIAS">
      <formula>NOT(ISERROR(SEARCH("PRAZO - MENOS DE 3 DIAS",F6)))</formula>
    </cfRule>
    <cfRule type="containsText" dxfId="306" priority="307" operator="containsText" text="PRAZO - MENOS DE 7 DIAS">
      <formula>NOT(ISERROR(SEARCH("PRAZO - MENOS DE 7 DIAS",F6)))</formula>
    </cfRule>
    <cfRule type="containsText" dxfId="305" priority="308" operator="containsText" text="PRAZO - MENOS DE 7 DIAS">
      <formula>NOT(ISERROR(SEARCH("PRAZO - MENOS DE 7 DIAS",F6)))</formula>
    </cfRule>
    <cfRule type="containsText" dxfId="304" priority="309" operator="containsText" text="PRAZO - MENOS DE 7 DIAS">
      <formula>NOT(ISERROR(SEARCH("PRAZO - MENOS DE 7 DIAS",F6)))</formula>
    </cfRule>
  </conditionalFormatting>
  <conditionalFormatting sqref="F7">
    <cfRule type="containsText" dxfId="303" priority="294" operator="containsText" text="VENCEU">
      <formula>NOT(ISERROR(SEARCH("VENCEU",F7)))</formula>
    </cfRule>
    <cfRule type="containsText" dxfId="302" priority="295" operator="containsText" text="PRAZO - MENOS DE 7 DIAS">
      <formula>NOT(ISERROR(SEARCH("PRAZO - MENOS DE 7 DIAS",F7)))</formula>
    </cfRule>
    <cfRule type="containsText" dxfId="301" priority="296" operator="containsText" text="PRAZO - MENOS DE 3 DIAS">
      <formula>NOT(ISERROR(SEARCH("PRAZO - MENOS DE 3 DIAS",F7)))</formula>
    </cfRule>
    <cfRule type="containsText" dxfId="300" priority="297" operator="containsText" text="PRAZO - MAIS DE 30 DIAS">
      <formula>NOT(ISERROR(SEARCH("PRAZO - MAIS DE 30 DIAS",F7)))</formula>
    </cfRule>
    <cfRule type="containsText" dxfId="299" priority="298" operator="containsText" text="PRAZO - MENOS DE 3 DIAS">
      <formula>NOT(ISERROR(SEARCH("PRAZO - MENOS DE 3 DIAS",F7)))</formula>
    </cfRule>
    <cfRule type="containsText" dxfId="298" priority="299" operator="containsText" text="PRAZO - MENOS DE 30 DIAS">
      <formula>NOT(ISERROR(SEARCH("PRAZO - MENOS DE 30 DIAS",F7)))</formula>
    </cfRule>
    <cfRule type="containsText" dxfId="297" priority="300" operator="containsText" text="PRAZO - MENOS DE 7 DIAS">
      <formula>NOT(ISERROR(SEARCH("PRAZO - MENOS DE 7 DIAS",F7)))</formula>
    </cfRule>
    <cfRule type="containsText" dxfId="296" priority="301" operator="containsText" text="PRAZO - MAIS DE 30 DIAS">
      <formula>NOT(ISERROR(SEARCH("PRAZO - MAIS DE 30 DIAS",F7)))</formula>
    </cfRule>
    <cfRule type="containsText" dxfId="295" priority="302" operator="containsText" text="VENCEU">
      <formula>NOT(ISERROR(SEARCH("VENCEU",F7)))</formula>
    </cfRule>
    <cfRule type="containsText" dxfId="294" priority="303" operator="containsText" text="Prazo Mais de 30 dias">
      <formula>NOT(ISERROR(SEARCH("Prazo Mais de 30 dias",F7)))</formula>
    </cfRule>
    <cfRule type="containsText" dxfId="293" priority="304" operator="containsText" text="VENCEU">
      <formula>NOT(ISERROR(SEARCH("VENCEU",F7)))</formula>
    </cfRule>
  </conditionalFormatting>
  <conditionalFormatting sqref="F7">
    <cfRule type="containsText" dxfId="292" priority="289" operator="containsText" text="PRAZO - MENOS DE 3 DIAS">
      <formula>NOT(ISERROR(SEARCH("PRAZO - MENOS DE 3 DIAS",F7)))</formula>
    </cfRule>
    <cfRule type="containsText" dxfId="291" priority="290" operator="containsText" text="PRAZO - MENOS DE 3 DIAS">
      <formula>NOT(ISERROR(SEARCH("PRAZO - MENOS DE 3 DIAS",F7)))</formula>
    </cfRule>
    <cfRule type="containsText" dxfId="290" priority="291" operator="containsText" text="PRAZO - MENOS DE 7 DIAS">
      <formula>NOT(ISERROR(SEARCH("PRAZO - MENOS DE 7 DIAS",F7)))</formula>
    </cfRule>
    <cfRule type="containsText" dxfId="289" priority="292" operator="containsText" text="PRAZO - MENOS DE 7 DIAS">
      <formula>NOT(ISERROR(SEARCH("PRAZO - MENOS DE 7 DIAS",F7)))</formula>
    </cfRule>
    <cfRule type="containsText" dxfId="288" priority="293" operator="containsText" text="PRAZO - MENOS DE 7 DIAS">
      <formula>NOT(ISERROR(SEARCH("PRAZO - MENOS DE 7 DIAS",F7)))</formula>
    </cfRule>
  </conditionalFormatting>
  <conditionalFormatting sqref="F8">
    <cfRule type="containsText" dxfId="287" priority="278" operator="containsText" text="VENCEU">
      <formula>NOT(ISERROR(SEARCH("VENCEU",F8)))</formula>
    </cfRule>
    <cfRule type="containsText" dxfId="286" priority="279" operator="containsText" text="PRAZO - MENOS DE 7 DIAS">
      <formula>NOT(ISERROR(SEARCH("PRAZO - MENOS DE 7 DIAS",F8)))</formula>
    </cfRule>
    <cfRule type="containsText" dxfId="285" priority="280" operator="containsText" text="PRAZO - MENOS DE 3 DIAS">
      <formula>NOT(ISERROR(SEARCH("PRAZO - MENOS DE 3 DIAS",F8)))</formula>
    </cfRule>
    <cfRule type="containsText" dxfId="284" priority="281" operator="containsText" text="PRAZO - MAIS DE 30 DIAS">
      <formula>NOT(ISERROR(SEARCH("PRAZO - MAIS DE 30 DIAS",F8)))</formula>
    </cfRule>
    <cfRule type="containsText" dxfId="283" priority="282" operator="containsText" text="PRAZO - MENOS DE 3 DIAS">
      <formula>NOT(ISERROR(SEARCH("PRAZO - MENOS DE 3 DIAS",F8)))</formula>
    </cfRule>
    <cfRule type="containsText" dxfId="282" priority="283" operator="containsText" text="PRAZO - MENOS DE 30 DIAS">
      <formula>NOT(ISERROR(SEARCH("PRAZO - MENOS DE 30 DIAS",F8)))</formula>
    </cfRule>
    <cfRule type="containsText" dxfId="281" priority="284" operator="containsText" text="PRAZO - MENOS DE 7 DIAS">
      <formula>NOT(ISERROR(SEARCH("PRAZO - MENOS DE 7 DIAS",F8)))</formula>
    </cfRule>
    <cfRule type="containsText" dxfId="280" priority="285" operator="containsText" text="PRAZO - MAIS DE 30 DIAS">
      <formula>NOT(ISERROR(SEARCH("PRAZO - MAIS DE 30 DIAS",F8)))</formula>
    </cfRule>
    <cfRule type="containsText" dxfId="279" priority="286" operator="containsText" text="VENCEU">
      <formula>NOT(ISERROR(SEARCH("VENCEU",F8)))</formula>
    </cfRule>
    <cfRule type="containsText" dxfId="278" priority="287" operator="containsText" text="Prazo Mais de 30 dias">
      <formula>NOT(ISERROR(SEARCH("Prazo Mais de 30 dias",F8)))</formula>
    </cfRule>
    <cfRule type="containsText" dxfId="277" priority="288" operator="containsText" text="VENCEU">
      <formula>NOT(ISERROR(SEARCH("VENCEU",F8)))</formula>
    </cfRule>
  </conditionalFormatting>
  <conditionalFormatting sqref="F8">
    <cfRule type="containsText" dxfId="276" priority="273" operator="containsText" text="PRAZO - MENOS DE 3 DIAS">
      <formula>NOT(ISERROR(SEARCH("PRAZO - MENOS DE 3 DIAS",F8)))</formula>
    </cfRule>
    <cfRule type="containsText" dxfId="275" priority="274" operator="containsText" text="PRAZO - MENOS DE 3 DIAS">
      <formula>NOT(ISERROR(SEARCH("PRAZO - MENOS DE 3 DIAS",F8)))</formula>
    </cfRule>
    <cfRule type="containsText" dxfId="274" priority="275" operator="containsText" text="PRAZO - MENOS DE 7 DIAS">
      <formula>NOT(ISERROR(SEARCH("PRAZO - MENOS DE 7 DIAS",F8)))</formula>
    </cfRule>
    <cfRule type="containsText" dxfId="273" priority="276" operator="containsText" text="PRAZO - MENOS DE 7 DIAS">
      <formula>NOT(ISERROR(SEARCH("PRAZO - MENOS DE 7 DIAS",F8)))</formula>
    </cfRule>
    <cfRule type="containsText" dxfId="272" priority="277" operator="containsText" text="PRAZO - MENOS DE 7 DIAS">
      <formula>NOT(ISERROR(SEARCH("PRAZO - MENOS DE 7 DIAS",F8)))</formula>
    </cfRule>
  </conditionalFormatting>
  <conditionalFormatting sqref="F9">
    <cfRule type="containsText" dxfId="271" priority="262" operator="containsText" text="VENCEU">
      <formula>NOT(ISERROR(SEARCH("VENCEU",F9)))</formula>
    </cfRule>
    <cfRule type="containsText" dxfId="270" priority="263" operator="containsText" text="PRAZO - MENOS DE 7 DIAS">
      <formula>NOT(ISERROR(SEARCH("PRAZO - MENOS DE 7 DIAS",F9)))</formula>
    </cfRule>
    <cfRule type="containsText" dxfId="269" priority="264" operator="containsText" text="PRAZO - MENOS DE 3 DIAS">
      <formula>NOT(ISERROR(SEARCH("PRAZO - MENOS DE 3 DIAS",F9)))</formula>
    </cfRule>
    <cfRule type="containsText" dxfId="268" priority="265" operator="containsText" text="PRAZO - MAIS DE 30 DIAS">
      <formula>NOT(ISERROR(SEARCH("PRAZO - MAIS DE 30 DIAS",F9)))</formula>
    </cfRule>
    <cfRule type="containsText" dxfId="267" priority="266" operator="containsText" text="PRAZO - MENOS DE 3 DIAS">
      <formula>NOT(ISERROR(SEARCH("PRAZO - MENOS DE 3 DIAS",F9)))</formula>
    </cfRule>
    <cfRule type="containsText" dxfId="266" priority="267" operator="containsText" text="PRAZO - MENOS DE 30 DIAS">
      <formula>NOT(ISERROR(SEARCH("PRAZO - MENOS DE 30 DIAS",F9)))</formula>
    </cfRule>
    <cfRule type="containsText" dxfId="265" priority="268" operator="containsText" text="PRAZO - MENOS DE 7 DIAS">
      <formula>NOT(ISERROR(SEARCH("PRAZO - MENOS DE 7 DIAS",F9)))</formula>
    </cfRule>
    <cfRule type="containsText" dxfId="264" priority="269" operator="containsText" text="PRAZO - MAIS DE 30 DIAS">
      <formula>NOT(ISERROR(SEARCH("PRAZO - MAIS DE 30 DIAS",F9)))</formula>
    </cfRule>
    <cfRule type="containsText" dxfId="263" priority="270" operator="containsText" text="VENCEU">
      <formula>NOT(ISERROR(SEARCH("VENCEU",F9)))</formula>
    </cfRule>
    <cfRule type="containsText" dxfId="262" priority="271" operator="containsText" text="Prazo Mais de 30 dias">
      <formula>NOT(ISERROR(SEARCH("Prazo Mais de 30 dias",F9)))</formula>
    </cfRule>
    <cfRule type="containsText" dxfId="261" priority="272" operator="containsText" text="VENCEU">
      <formula>NOT(ISERROR(SEARCH("VENCEU",F9)))</formula>
    </cfRule>
  </conditionalFormatting>
  <conditionalFormatting sqref="F9">
    <cfRule type="containsText" dxfId="260" priority="257" operator="containsText" text="PRAZO - MENOS DE 3 DIAS">
      <formula>NOT(ISERROR(SEARCH("PRAZO - MENOS DE 3 DIAS",F9)))</formula>
    </cfRule>
    <cfRule type="containsText" dxfId="259" priority="258" operator="containsText" text="PRAZO - MENOS DE 3 DIAS">
      <formula>NOT(ISERROR(SEARCH("PRAZO - MENOS DE 3 DIAS",F9)))</formula>
    </cfRule>
    <cfRule type="containsText" dxfId="258" priority="259" operator="containsText" text="PRAZO - MENOS DE 7 DIAS">
      <formula>NOT(ISERROR(SEARCH("PRAZO - MENOS DE 7 DIAS",F9)))</formula>
    </cfRule>
    <cfRule type="containsText" dxfId="257" priority="260" operator="containsText" text="PRAZO - MENOS DE 7 DIAS">
      <formula>NOT(ISERROR(SEARCH("PRAZO - MENOS DE 7 DIAS",F9)))</formula>
    </cfRule>
    <cfRule type="containsText" dxfId="256" priority="261" operator="containsText" text="PRAZO - MENOS DE 7 DIAS">
      <formula>NOT(ISERROR(SEARCH("PRAZO - MENOS DE 7 DIAS",F9)))</formula>
    </cfRule>
  </conditionalFormatting>
  <conditionalFormatting sqref="F10">
    <cfRule type="containsText" dxfId="255" priority="246" operator="containsText" text="VENCEU">
      <formula>NOT(ISERROR(SEARCH("VENCEU",F10)))</formula>
    </cfRule>
    <cfRule type="containsText" dxfId="254" priority="247" operator="containsText" text="PRAZO - MENOS DE 7 DIAS">
      <formula>NOT(ISERROR(SEARCH("PRAZO - MENOS DE 7 DIAS",F10)))</formula>
    </cfRule>
    <cfRule type="containsText" dxfId="253" priority="248" operator="containsText" text="PRAZO - MENOS DE 3 DIAS">
      <formula>NOT(ISERROR(SEARCH("PRAZO - MENOS DE 3 DIAS",F10)))</formula>
    </cfRule>
    <cfRule type="containsText" dxfId="252" priority="249" operator="containsText" text="PRAZO - MAIS DE 30 DIAS">
      <formula>NOT(ISERROR(SEARCH("PRAZO - MAIS DE 30 DIAS",F10)))</formula>
    </cfRule>
    <cfRule type="containsText" dxfId="251" priority="250" operator="containsText" text="PRAZO - MENOS DE 3 DIAS">
      <formula>NOT(ISERROR(SEARCH("PRAZO - MENOS DE 3 DIAS",F10)))</formula>
    </cfRule>
    <cfRule type="containsText" dxfId="250" priority="251" operator="containsText" text="PRAZO - MENOS DE 30 DIAS">
      <formula>NOT(ISERROR(SEARCH("PRAZO - MENOS DE 30 DIAS",F10)))</formula>
    </cfRule>
    <cfRule type="containsText" dxfId="249" priority="252" operator="containsText" text="PRAZO - MENOS DE 7 DIAS">
      <formula>NOT(ISERROR(SEARCH("PRAZO - MENOS DE 7 DIAS",F10)))</formula>
    </cfRule>
    <cfRule type="containsText" dxfId="248" priority="253" operator="containsText" text="PRAZO - MAIS DE 30 DIAS">
      <formula>NOT(ISERROR(SEARCH("PRAZO - MAIS DE 30 DIAS",F10)))</formula>
    </cfRule>
    <cfRule type="containsText" dxfId="247" priority="254" operator="containsText" text="VENCEU">
      <formula>NOT(ISERROR(SEARCH("VENCEU",F10)))</formula>
    </cfRule>
    <cfRule type="containsText" dxfId="246" priority="255" operator="containsText" text="Prazo Mais de 30 dias">
      <formula>NOT(ISERROR(SEARCH("Prazo Mais de 30 dias",F10)))</formula>
    </cfRule>
    <cfRule type="containsText" dxfId="245" priority="256" operator="containsText" text="VENCEU">
      <formula>NOT(ISERROR(SEARCH("VENCEU",F10)))</formula>
    </cfRule>
  </conditionalFormatting>
  <conditionalFormatting sqref="F10">
    <cfRule type="containsText" dxfId="244" priority="241" operator="containsText" text="PRAZO - MENOS DE 3 DIAS">
      <formula>NOT(ISERROR(SEARCH("PRAZO - MENOS DE 3 DIAS",F10)))</formula>
    </cfRule>
    <cfRule type="containsText" dxfId="243" priority="242" operator="containsText" text="PRAZO - MENOS DE 3 DIAS">
      <formula>NOT(ISERROR(SEARCH("PRAZO - MENOS DE 3 DIAS",F10)))</formula>
    </cfRule>
    <cfRule type="containsText" dxfId="242" priority="243" operator="containsText" text="PRAZO - MENOS DE 7 DIAS">
      <formula>NOT(ISERROR(SEARCH("PRAZO - MENOS DE 7 DIAS",F10)))</formula>
    </cfRule>
    <cfRule type="containsText" dxfId="241" priority="244" operator="containsText" text="PRAZO - MENOS DE 7 DIAS">
      <formula>NOT(ISERROR(SEARCH("PRAZO - MENOS DE 7 DIAS",F10)))</formula>
    </cfRule>
    <cfRule type="containsText" dxfId="240" priority="245" operator="containsText" text="PRAZO - MENOS DE 7 DIAS">
      <formula>NOT(ISERROR(SEARCH("PRAZO - MENOS DE 7 DIAS",F10)))</formula>
    </cfRule>
  </conditionalFormatting>
  <conditionalFormatting sqref="F11">
    <cfRule type="containsText" dxfId="239" priority="230" operator="containsText" text="VENCEU">
      <formula>NOT(ISERROR(SEARCH("VENCEU",F11)))</formula>
    </cfRule>
    <cfRule type="containsText" dxfId="238" priority="231" operator="containsText" text="PRAZO - MENOS DE 7 DIAS">
      <formula>NOT(ISERROR(SEARCH("PRAZO - MENOS DE 7 DIAS",F11)))</formula>
    </cfRule>
    <cfRule type="containsText" dxfId="237" priority="232" operator="containsText" text="PRAZO - MENOS DE 3 DIAS">
      <formula>NOT(ISERROR(SEARCH("PRAZO - MENOS DE 3 DIAS",F11)))</formula>
    </cfRule>
    <cfRule type="containsText" dxfId="236" priority="233" operator="containsText" text="PRAZO - MAIS DE 30 DIAS">
      <formula>NOT(ISERROR(SEARCH("PRAZO - MAIS DE 30 DIAS",F11)))</formula>
    </cfRule>
    <cfRule type="containsText" dxfId="235" priority="234" operator="containsText" text="PRAZO - MENOS DE 3 DIAS">
      <formula>NOT(ISERROR(SEARCH("PRAZO - MENOS DE 3 DIAS",F11)))</formula>
    </cfRule>
    <cfRule type="containsText" dxfId="234" priority="235" operator="containsText" text="PRAZO - MENOS DE 30 DIAS">
      <formula>NOT(ISERROR(SEARCH("PRAZO - MENOS DE 30 DIAS",F11)))</formula>
    </cfRule>
    <cfRule type="containsText" dxfId="233" priority="236" operator="containsText" text="PRAZO - MENOS DE 7 DIAS">
      <formula>NOT(ISERROR(SEARCH("PRAZO - MENOS DE 7 DIAS",F11)))</formula>
    </cfRule>
    <cfRule type="containsText" dxfId="232" priority="237" operator="containsText" text="PRAZO - MAIS DE 30 DIAS">
      <formula>NOT(ISERROR(SEARCH("PRAZO - MAIS DE 30 DIAS",F11)))</formula>
    </cfRule>
    <cfRule type="containsText" dxfId="231" priority="238" operator="containsText" text="VENCEU">
      <formula>NOT(ISERROR(SEARCH("VENCEU",F11)))</formula>
    </cfRule>
    <cfRule type="containsText" dxfId="230" priority="239" operator="containsText" text="Prazo Mais de 30 dias">
      <formula>NOT(ISERROR(SEARCH("Prazo Mais de 30 dias",F11)))</formula>
    </cfRule>
    <cfRule type="containsText" dxfId="229" priority="240" operator="containsText" text="VENCEU">
      <formula>NOT(ISERROR(SEARCH("VENCEU",F11)))</formula>
    </cfRule>
  </conditionalFormatting>
  <conditionalFormatting sqref="F11">
    <cfRule type="containsText" dxfId="228" priority="225" operator="containsText" text="PRAZO - MENOS DE 3 DIAS">
      <formula>NOT(ISERROR(SEARCH("PRAZO - MENOS DE 3 DIAS",F11)))</formula>
    </cfRule>
    <cfRule type="containsText" dxfId="227" priority="226" operator="containsText" text="PRAZO - MENOS DE 3 DIAS">
      <formula>NOT(ISERROR(SEARCH("PRAZO - MENOS DE 3 DIAS",F11)))</formula>
    </cfRule>
    <cfRule type="containsText" dxfId="226" priority="227" operator="containsText" text="PRAZO - MENOS DE 7 DIAS">
      <formula>NOT(ISERROR(SEARCH("PRAZO - MENOS DE 7 DIAS",F11)))</formula>
    </cfRule>
    <cfRule type="containsText" dxfId="225" priority="228" operator="containsText" text="PRAZO - MENOS DE 7 DIAS">
      <formula>NOT(ISERROR(SEARCH("PRAZO - MENOS DE 7 DIAS",F11)))</formula>
    </cfRule>
    <cfRule type="containsText" dxfId="224" priority="229" operator="containsText" text="PRAZO - MENOS DE 7 DIAS">
      <formula>NOT(ISERROR(SEARCH("PRAZO - MENOS DE 7 DIAS",F11)))</formula>
    </cfRule>
  </conditionalFormatting>
  <conditionalFormatting sqref="F12">
    <cfRule type="containsText" dxfId="223" priority="214" operator="containsText" text="VENCEU">
      <formula>NOT(ISERROR(SEARCH("VENCEU",F12)))</formula>
    </cfRule>
    <cfRule type="containsText" dxfId="222" priority="215" operator="containsText" text="PRAZO - MENOS DE 7 DIAS">
      <formula>NOT(ISERROR(SEARCH("PRAZO - MENOS DE 7 DIAS",F12)))</formula>
    </cfRule>
    <cfRule type="containsText" dxfId="221" priority="216" operator="containsText" text="PRAZO - MENOS DE 3 DIAS">
      <formula>NOT(ISERROR(SEARCH("PRAZO - MENOS DE 3 DIAS",F12)))</formula>
    </cfRule>
    <cfRule type="containsText" dxfId="220" priority="217" operator="containsText" text="PRAZO - MAIS DE 30 DIAS">
      <formula>NOT(ISERROR(SEARCH("PRAZO - MAIS DE 30 DIAS",F12)))</formula>
    </cfRule>
    <cfRule type="containsText" dxfId="219" priority="218" operator="containsText" text="PRAZO - MENOS DE 3 DIAS">
      <formula>NOT(ISERROR(SEARCH("PRAZO - MENOS DE 3 DIAS",F12)))</formula>
    </cfRule>
    <cfRule type="containsText" dxfId="218" priority="219" operator="containsText" text="PRAZO - MENOS DE 30 DIAS">
      <formula>NOT(ISERROR(SEARCH("PRAZO - MENOS DE 30 DIAS",F12)))</formula>
    </cfRule>
    <cfRule type="containsText" dxfId="217" priority="220" operator="containsText" text="PRAZO - MENOS DE 7 DIAS">
      <formula>NOT(ISERROR(SEARCH("PRAZO - MENOS DE 7 DIAS",F12)))</formula>
    </cfRule>
    <cfRule type="containsText" dxfId="216" priority="221" operator="containsText" text="PRAZO - MAIS DE 30 DIAS">
      <formula>NOT(ISERROR(SEARCH("PRAZO - MAIS DE 30 DIAS",F12)))</formula>
    </cfRule>
    <cfRule type="containsText" dxfId="215" priority="222" operator="containsText" text="VENCEU">
      <formula>NOT(ISERROR(SEARCH("VENCEU",F12)))</formula>
    </cfRule>
    <cfRule type="containsText" dxfId="214" priority="223" operator="containsText" text="Prazo Mais de 30 dias">
      <formula>NOT(ISERROR(SEARCH("Prazo Mais de 30 dias",F12)))</formula>
    </cfRule>
    <cfRule type="containsText" dxfId="213" priority="224" operator="containsText" text="VENCEU">
      <formula>NOT(ISERROR(SEARCH("VENCEU",F12)))</formula>
    </cfRule>
  </conditionalFormatting>
  <conditionalFormatting sqref="F12">
    <cfRule type="containsText" dxfId="212" priority="209" operator="containsText" text="PRAZO - MENOS DE 3 DIAS">
      <formula>NOT(ISERROR(SEARCH("PRAZO - MENOS DE 3 DIAS",F12)))</formula>
    </cfRule>
    <cfRule type="containsText" dxfId="211" priority="210" operator="containsText" text="PRAZO - MENOS DE 3 DIAS">
      <formula>NOT(ISERROR(SEARCH("PRAZO - MENOS DE 3 DIAS",F12)))</formula>
    </cfRule>
    <cfRule type="containsText" dxfId="210" priority="211" operator="containsText" text="PRAZO - MENOS DE 7 DIAS">
      <formula>NOT(ISERROR(SEARCH("PRAZO - MENOS DE 7 DIAS",F12)))</formula>
    </cfRule>
    <cfRule type="containsText" dxfId="209" priority="212" operator="containsText" text="PRAZO - MENOS DE 7 DIAS">
      <formula>NOT(ISERROR(SEARCH("PRAZO - MENOS DE 7 DIAS",F12)))</formula>
    </cfRule>
    <cfRule type="containsText" dxfId="208" priority="213" operator="containsText" text="PRAZO - MENOS DE 7 DIAS">
      <formula>NOT(ISERROR(SEARCH("PRAZO - MENOS DE 7 DIAS",F12)))</formula>
    </cfRule>
  </conditionalFormatting>
  <conditionalFormatting sqref="F13">
    <cfRule type="containsText" dxfId="207" priority="198" operator="containsText" text="VENCEU">
      <formula>NOT(ISERROR(SEARCH("VENCEU",F13)))</formula>
    </cfRule>
    <cfRule type="containsText" dxfId="206" priority="199" operator="containsText" text="PRAZO - MENOS DE 7 DIAS">
      <formula>NOT(ISERROR(SEARCH("PRAZO - MENOS DE 7 DIAS",F13)))</formula>
    </cfRule>
    <cfRule type="containsText" dxfId="205" priority="200" operator="containsText" text="PRAZO - MENOS DE 3 DIAS">
      <formula>NOT(ISERROR(SEARCH("PRAZO - MENOS DE 3 DIAS",F13)))</formula>
    </cfRule>
    <cfRule type="containsText" dxfId="204" priority="201" operator="containsText" text="PRAZO - MAIS DE 30 DIAS">
      <formula>NOT(ISERROR(SEARCH("PRAZO - MAIS DE 30 DIAS",F13)))</formula>
    </cfRule>
    <cfRule type="containsText" dxfId="203" priority="202" operator="containsText" text="PRAZO - MENOS DE 3 DIAS">
      <formula>NOT(ISERROR(SEARCH("PRAZO - MENOS DE 3 DIAS",F13)))</formula>
    </cfRule>
    <cfRule type="containsText" dxfId="202" priority="203" operator="containsText" text="PRAZO - MENOS DE 30 DIAS">
      <formula>NOT(ISERROR(SEARCH("PRAZO - MENOS DE 30 DIAS",F13)))</formula>
    </cfRule>
    <cfRule type="containsText" dxfId="201" priority="204" operator="containsText" text="PRAZO - MENOS DE 7 DIAS">
      <formula>NOT(ISERROR(SEARCH("PRAZO - MENOS DE 7 DIAS",F13)))</formula>
    </cfRule>
    <cfRule type="containsText" dxfId="200" priority="205" operator="containsText" text="PRAZO - MAIS DE 30 DIAS">
      <formula>NOT(ISERROR(SEARCH("PRAZO - MAIS DE 30 DIAS",F13)))</formula>
    </cfRule>
    <cfRule type="containsText" dxfId="199" priority="206" operator="containsText" text="VENCEU">
      <formula>NOT(ISERROR(SEARCH("VENCEU",F13)))</formula>
    </cfRule>
    <cfRule type="containsText" dxfId="198" priority="207" operator="containsText" text="Prazo Mais de 30 dias">
      <formula>NOT(ISERROR(SEARCH("Prazo Mais de 30 dias",F13)))</formula>
    </cfRule>
    <cfRule type="containsText" dxfId="197" priority="208" operator="containsText" text="VENCEU">
      <formula>NOT(ISERROR(SEARCH("VENCEU",F13)))</formula>
    </cfRule>
  </conditionalFormatting>
  <conditionalFormatting sqref="F13">
    <cfRule type="containsText" dxfId="196" priority="193" operator="containsText" text="PRAZO - MENOS DE 3 DIAS">
      <formula>NOT(ISERROR(SEARCH("PRAZO - MENOS DE 3 DIAS",F13)))</formula>
    </cfRule>
    <cfRule type="containsText" dxfId="195" priority="194" operator="containsText" text="PRAZO - MENOS DE 3 DIAS">
      <formula>NOT(ISERROR(SEARCH("PRAZO - MENOS DE 3 DIAS",F13)))</formula>
    </cfRule>
    <cfRule type="containsText" dxfId="194" priority="195" operator="containsText" text="PRAZO - MENOS DE 7 DIAS">
      <formula>NOT(ISERROR(SEARCH("PRAZO - MENOS DE 7 DIAS",F13)))</formula>
    </cfRule>
    <cfRule type="containsText" dxfId="193" priority="196" operator="containsText" text="PRAZO - MENOS DE 7 DIAS">
      <formula>NOT(ISERROR(SEARCH("PRAZO - MENOS DE 7 DIAS",F13)))</formula>
    </cfRule>
    <cfRule type="containsText" dxfId="192" priority="197" operator="containsText" text="PRAZO - MENOS DE 7 DIAS">
      <formula>NOT(ISERROR(SEARCH("PRAZO - MENOS DE 7 DIAS",F13)))</formula>
    </cfRule>
  </conditionalFormatting>
  <conditionalFormatting sqref="F14 F25 F36">
    <cfRule type="containsText" dxfId="191" priority="182" operator="containsText" text="VENCEU">
      <formula>NOT(ISERROR(SEARCH("VENCEU",F14)))</formula>
    </cfRule>
    <cfRule type="containsText" dxfId="190" priority="183" operator="containsText" text="PRAZO - MENOS DE 7 DIAS">
      <formula>NOT(ISERROR(SEARCH("PRAZO - MENOS DE 7 DIAS",F14)))</formula>
    </cfRule>
    <cfRule type="containsText" dxfId="189" priority="184" operator="containsText" text="PRAZO - MENOS DE 3 DIAS">
      <formula>NOT(ISERROR(SEARCH("PRAZO - MENOS DE 3 DIAS",F14)))</formula>
    </cfRule>
    <cfRule type="containsText" dxfId="188" priority="185" operator="containsText" text="PRAZO - MAIS DE 30 DIAS">
      <formula>NOT(ISERROR(SEARCH("PRAZO - MAIS DE 30 DIAS",F14)))</formula>
    </cfRule>
    <cfRule type="containsText" dxfId="187" priority="186" operator="containsText" text="PRAZO - MENOS DE 3 DIAS">
      <formula>NOT(ISERROR(SEARCH("PRAZO - MENOS DE 3 DIAS",F14)))</formula>
    </cfRule>
    <cfRule type="containsText" dxfId="186" priority="187" operator="containsText" text="PRAZO - MENOS DE 30 DIAS">
      <formula>NOT(ISERROR(SEARCH("PRAZO - MENOS DE 30 DIAS",F14)))</formula>
    </cfRule>
    <cfRule type="containsText" dxfId="185" priority="188" operator="containsText" text="PRAZO - MENOS DE 7 DIAS">
      <formula>NOT(ISERROR(SEARCH("PRAZO - MENOS DE 7 DIAS",F14)))</formula>
    </cfRule>
    <cfRule type="containsText" dxfId="184" priority="189" operator="containsText" text="PRAZO - MAIS DE 30 DIAS">
      <formula>NOT(ISERROR(SEARCH("PRAZO - MAIS DE 30 DIAS",F14)))</formula>
    </cfRule>
    <cfRule type="containsText" dxfId="183" priority="190" operator="containsText" text="VENCEU">
      <formula>NOT(ISERROR(SEARCH("VENCEU",F14)))</formula>
    </cfRule>
    <cfRule type="containsText" dxfId="182" priority="191" operator="containsText" text="Prazo Mais de 30 dias">
      <formula>NOT(ISERROR(SEARCH("Prazo Mais de 30 dias",F14)))</formula>
    </cfRule>
    <cfRule type="containsText" dxfId="181" priority="192" operator="containsText" text="VENCEU">
      <formula>NOT(ISERROR(SEARCH("VENCEU",F14)))</formula>
    </cfRule>
  </conditionalFormatting>
  <conditionalFormatting sqref="F14 F25 F36">
    <cfRule type="containsText" dxfId="180" priority="177" operator="containsText" text="PRAZO - MENOS DE 3 DIAS">
      <formula>NOT(ISERROR(SEARCH("PRAZO - MENOS DE 3 DIAS",F14)))</formula>
    </cfRule>
    <cfRule type="containsText" dxfId="179" priority="178" operator="containsText" text="PRAZO - MENOS DE 3 DIAS">
      <formula>NOT(ISERROR(SEARCH("PRAZO - MENOS DE 3 DIAS",F14)))</formula>
    </cfRule>
    <cfRule type="containsText" dxfId="178" priority="179" operator="containsText" text="PRAZO - MENOS DE 7 DIAS">
      <formula>NOT(ISERROR(SEARCH("PRAZO - MENOS DE 7 DIAS",F14)))</formula>
    </cfRule>
    <cfRule type="containsText" dxfId="177" priority="180" operator="containsText" text="PRAZO - MENOS DE 7 DIAS">
      <formula>NOT(ISERROR(SEARCH("PRAZO - MENOS DE 7 DIAS",F14)))</formula>
    </cfRule>
    <cfRule type="containsText" dxfId="176" priority="181" operator="containsText" text="PRAZO - MENOS DE 7 DIAS">
      <formula>NOT(ISERROR(SEARCH("PRAZO - MENOS DE 7 DIAS",F14)))</formula>
    </cfRule>
  </conditionalFormatting>
  <conditionalFormatting sqref="F15 F26 F37">
    <cfRule type="containsText" dxfId="175" priority="166" operator="containsText" text="VENCEU">
      <formula>NOT(ISERROR(SEARCH("VENCEU",F15)))</formula>
    </cfRule>
    <cfRule type="containsText" dxfId="174" priority="167" operator="containsText" text="PRAZO - MENOS DE 7 DIAS">
      <formula>NOT(ISERROR(SEARCH("PRAZO - MENOS DE 7 DIAS",F15)))</formula>
    </cfRule>
    <cfRule type="containsText" dxfId="173" priority="168" operator="containsText" text="PRAZO - MENOS DE 3 DIAS">
      <formula>NOT(ISERROR(SEARCH("PRAZO - MENOS DE 3 DIAS",F15)))</formula>
    </cfRule>
    <cfRule type="containsText" dxfId="172" priority="169" operator="containsText" text="PRAZO - MAIS DE 30 DIAS">
      <formula>NOT(ISERROR(SEARCH("PRAZO - MAIS DE 30 DIAS",F15)))</formula>
    </cfRule>
    <cfRule type="containsText" dxfId="171" priority="170" operator="containsText" text="PRAZO - MENOS DE 3 DIAS">
      <formula>NOT(ISERROR(SEARCH("PRAZO - MENOS DE 3 DIAS",F15)))</formula>
    </cfRule>
    <cfRule type="containsText" dxfId="170" priority="171" operator="containsText" text="PRAZO - MENOS DE 30 DIAS">
      <formula>NOT(ISERROR(SEARCH("PRAZO - MENOS DE 30 DIAS",F15)))</formula>
    </cfRule>
    <cfRule type="containsText" dxfId="169" priority="172" operator="containsText" text="PRAZO - MENOS DE 7 DIAS">
      <formula>NOT(ISERROR(SEARCH("PRAZO - MENOS DE 7 DIAS",F15)))</formula>
    </cfRule>
    <cfRule type="containsText" dxfId="168" priority="173" operator="containsText" text="PRAZO - MAIS DE 30 DIAS">
      <formula>NOT(ISERROR(SEARCH("PRAZO - MAIS DE 30 DIAS",F15)))</formula>
    </cfRule>
    <cfRule type="containsText" dxfId="167" priority="174" operator="containsText" text="VENCEU">
      <formula>NOT(ISERROR(SEARCH("VENCEU",F15)))</formula>
    </cfRule>
    <cfRule type="containsText" dxfId="166" priority="175" operator="containsText" text="Prazo Mais de 30 dias">
      <formula>NOT(ISERROR(SEARCH("Prazo Mais de 30 dias",F15)))</formula>
    </cfRule>
    <cfRule type="containsText" dxfId="165" priority="176" operator="containsText" text="VENCEU">
      <formula>NOT(ISERROR(SEARCH("VENCEU",F15)))</formula>
    </cfRule>
  </conditionalFormatting>
  <conditionalFormatting sqref="F15 F26 F37">
    <cfRule type="containsText" dxfId="164" priority="161" operator="containsText" text="PRAZO - MENOS DE 3 DIAS">
      <formula>NOT(ISERROR(SEARCH("PRAZO - MENOS DE 3 DIAS",F15)))</formula>
    </cfRule>
    <cfRule type="containsText" dxfId="163" priority="162" operator="containsText" text="PRAZO - MENOS DE 3 DIAS">
      <formula>NOT(ISERROR(SEARCH("PRAZO - MENOS DE 3 DIAS",F15)))</formula>
    </cfRule>
    <cfRule type="containsText" dxfId="162" priority="163" operator="containsText" text="PRAZO - MENOS DE 7 DIAS">
      <formula>NOT(ISERROR(SEARCH("PRAZO - MENOS DE 7 DIAS",F15)))</formula>
    </cfRule>
    <cfRule type="containsText" dxfId="161" priority="164" operator="containsText" text="PRAZO - MENOS DE 7 DIAS">
      <formula>NOT(ISERROR(SEARCH("PRAZO - MENOS DE 7 DIAS",F15)))</formula>
    </cfRule>
    <cfRule type="containsText" dxfId="160" priority="165" operator="containsText" text="PRAZO - MENOS DE 7 DIAS">
      <formula>NOT(ISERROR(SEARCH("PRAZO - MENOS DE 7 DIAS",F15)))</formula>
    </cfRule>
  </conditionalFormatting>
  <conditionalFormatting sqref="F16 F27 F38">
    <cfRule type="containsText" dxfId="159" priority="150" operator="containsText" text="VENCEU">
      <formula>NOT(ISERROR(SEARCH("VENCEU",F16)))</formula>
    </cfRule>
    <cfRule type="containsText" dxfId="158" priority="151" operator="containsText" text="PRAZO - MENOS DE 7 DIAS">
      <formula>NOT(ISERROR(SEARCH("PRAZO - MENOS DE 7 DIAS",F16)))</formula>
    </cfRule>
    <cfRule type="containsText" dxfId="157" priority="152" operator="containsText" text="PRAZO - MENOS DE 3 DIAS">
      <formula>NOT(ISERROR(SEARCH("PRAZO - MENOS DE 3 DIAS",F16)))</formula>
    </cfRule>
    <cfRule type="containsText" dxfId="156" priority="153" operator="containsText" text="PRAZO - MAIS DE 30 DIAS">
      <formula>NOT(ISERROR(SEARCH("PRAZO - MAIS DE 30 DIAS",F16)))</formula>
    </cfRule>
    <cfRule type="containsText" dxfId="155" priority="154" operator="containsText" text="PRAZO - MENOS DE 3 DIAS">
      <formula>NOT(ISERROR(SEARCH("PRAZO - MENOS DE 3 DIAS",F16)))</formula>
    </cfRule>
    <cfRule type="containsText" dxfId="154" priority="155" operator="containsText" text="PRAZO - MENOS DE 30 DIAS">
      <formula>NOT(ISERROR(SEARCH("PRAZO - MENOS DE 30 DIAS",F16)))</formula>
    </cfRule>
    <cfRule type="containsText" dxfId="153" priority="156" operator="containsText" text="PRAZO - MENOS DE 7 DIAS">
      <formula>NOT(ISERROR(SEARCH("PRAZO - MENOS DE 7 DIAS",F16)))</formula>
    </cfRule>
    <cfRule type="containsText" dxfId="152" priority="157" operator="containsText" text="PRAZO - MAIS DE 30 DIAS">
      <formula>NOT(ISERROR(SEARCH("PRAZO - MAIS DE 30 DIAS",F16)))</formula>
    </cfRule>
    <cfRule type="containsText" dxfId="151" priority="158" operator="containsText" text="VENCEU">
      <formula>NOT(ISERROR(SEARCH("VENCEU",F16)))</formula>
    </cfRule>
    <cfRule type="containsText" dxfId="150" priority="159" operator="containsText" text="Prazo Mais de 30 dias">
      <formula>NOT(ISERROR(SEARCH("Prazo Mais de 30 dias",F16)))</formula>
    </cfRule>
    <cfRule type="containsText" dxfId="149" priority="160" operator="containsText" text="VENCEU">
      <formula>NOT(ISERROR(SEARCH("VENCEU",F16)))</formula>
    </cfRule>
  </conditionalFormatting>
  <conditionalFormatting sqref="F16 F27 F38">
    <cfRule type="containsText" dxfId="148" priority="145" operator="containsText" text="PRAZO - MENOS DE 3 DIAS">
      <formula>NOT(ISERROR(SEARCH("PRAZO - MENOS DE 3 DIAS",F16)))</formula>
    </cfRule>
    <cfRule type="containsText" dxfId="147" priority="146" operator="containsText" text="PRAZO - MENOS DE 3 DIAS">
      <formula>NOT(ISERROR(SEARCH("PRAZO - MENOS DE 3 DIAS",F16)))</formula>
    </cfRule>
    <cfRule type="containsText" dxfId="146" priority="147" operator="containsText" text="PRAZO - MENOS DE 7 DIAS">
      <formula>NOT(ISERROR(SEARCH("PRAZO - MENOS DE 7 DIAS",F16)))</formula>
    </cfRule>
    <cfRule type="containsText" dxfId="145" priority="148" operator="containsText" text="PRAZO - MENOS DE 7 DIAS">
      <formula>NOT(ISERROR(SEARCH("PRAZO - MENOS DE 7 DIAS",F16)))</formula>
    </cfRule>
    <cfRule type="containsText" dxfId="144" priority="149" operator="containsText" text="PRAZO - MENOS DE 7 DIAS">
      <formula>NOT(ISERROR(SEARCH("PRAZO - MENOS DE 7 DIAS",F16)))</formula>
    </cfRule>
  </conditionalFormatting>
  <conditionalFormatting sqref="F17 F28 F39">
    <cfRule type="containsText" dxfId="143" priority="134" operator="containsText" text="VENCEU">
      <formula>NOT(ISERROR(SEARCH("VENCEU",F17)))</formula>
    </cfRule>
    <cfRule type="containsText" dxfId="142" priority="135" operator="containsText" text="PRAZO - MENOS DE 7 DIAS">
      <formula>NOT(ISERROR(SEARCH("PRAZO - MENOS DE 7 DIAS",F17)))</formula>
    </cfRule>
    <cfRule type="containsText" dxfId="141" priority="136" operator="containsText" text="PRAZO - MENOS DE 3 DIAS">
      <formula>NOT(ISERROR(SEARCH("PRAZO - MENOS DE 3 DIAS",F17)))</formula>
    </cfRule>
    <cfRule type="containsText" dxfId="140" priority="137" operator="containsText" text="PRAZO - MAIS DE 30 DIAS">
      <formula>NOT(ISERROR(SEARCH("PRAZO - MAIS DE 30 DIAS",F17)))</formula>
    </cfRule>
    <cfRule type="containsText" dxfId="139" priority="138" operator="containsText" text="PRAZO - MENOS DE 3 DIAS">
      <formula>NOT(ISERROR(SEARCH("PRAZO - MENOS DE 3 DIAS",F17)))</formula>
    </cfRule>
    <cfRule type="containsText" dxfId="138" priority="139" operator="containsText" text="PRAZO - MENOS DE 30 DIAS">
      <formula>NOT(ISERROR(SEARCH("PRAZO - MENOS DE 30 DIAS",F17)))</formula>
    </cfRule>
    <cfRule type="containsText" dxfId="137" priority="140" operator="containsText" text="PRAZO - MENOS DE 7 DIAS">
      <formula>NOT(ISERROR(SEARCH("PRAZO - MENOS DE 7 DIAS",F17)))</formula>
    </cfRule>
    <cfRule type="containsText" dxfId="136" priority="141" operator="containsText" text="PRAZO - MAIS DE 30 DIAS">
      <formula>NOT(ISERROR(SEARCH("PRAZO - MAIS DE 30 DIAS",F17)))</formula>
    </cfRule>
    <cfRule type="containsText" dxfId="135" priority="142" operator="containsText" text="VENCEU">
      <formula>NOT(ISERROR(SEARCH("VENCEU",F17)))</formula>
    </cfRule>
    <cfRule type="containsText" dxfId="134" priority="143" operator="containsText" text="Prazo Mais de 30 dias">
      <formula>NOT(ISERROR(SEARCH("Prazo Mais de 30 dias",F17)))</formula>
    </cfRule>
    <cfRule type="containsText" dxfId="133" priority="144" operator="containsText" text="VENCEU">
      <formula>NOT(ISERROR(SEARCH("VENCEU",F17)))</formula>
    </cfRule>
  </conditionalFormatting>
  <conditionalFormatting sqref="F17 F28 F39">
    <cfRule type="containsText" dxfId="132" priority="129" operator="containsText" text="PRAZO - MENOS DE 3 DIAS">
      <formula>NOT(ISERROR(SEARCH("PRAZO - MENOS DE 3 DIAS",F17)))</formula>
    </cfRule>
    <cfRule type="containsText" dxfId="131" priority="130" operator="containsText" text="PRAZO - MENOS DE 3 DIAS">
      <formula>NOT(ISERROR(SEARCH("PRAZO - MENOS DE 3 DIAS",F17)))</formula>
    </cfRule>
    <cfRule type="containsText" dxfId="130" priority="131" operator="containsText" text="PRAZO - MENOS DE 7 DIAS">
      <formula>NOT(ISERROR(SEARCH("PRAZO - MENOS DE 7 DIAS",F17)))</formula>
    </cfRule>
    <cfRule type="containsText" dxfId="129" priority="132" operator="containsText" text="PRAZO - MENOS DE 7 DIAS">
      <formula>NOT(ISERROR(SEARCH("PRAZO - MENOS DE 7 DIAS",F17)))</formula>
    </cfRule>
    <cfRule type="containsText" dxfId="128" priority="133" operator="containsText" text="PRAZO - MENOS DE 7 DIAS">
      <formula>NOT(ISERROR(SEARCH("PRAZO - MENOS DE 7 DIAS",F17)))</formula>
    </cfRule>
  </conditionalFormatting>
  <conditionalFormatting sqref="F18 F29">
    <cfRule type="containsText" dxfId="127" priority="118" operator="containsText" text="VENCEU">
      <formula>NOT(ISERROR(SEARCH("VENCEU",F18)))</formula>
    </cfRule>
    <cfRule type="containsText" dxfId="126" priority="119" operator="containsText" text="PRAZO - MENOS DE 7 DIAS">
      <formula>NOT(ISERROR(SEARCH("PRAZO - MENOS DE 7 DIAS",F18)))</formula>
    </cfRule>
    <cfRule type="containsText" dxfId="125" priority="120" operator="containsText" text="PRAZO - MENOS DE 3 DIAS">
      <formula>NOT(ISERROR(SEARCH("PRAZO - MENOS DE 3 DIAS",F18)))</formula>
    </cfRule>
    <cfRule type="containsText" dxfId="124" priority="121" operator="containsText" text="PRAZO - MAIS DE 30 DIAS">
      <formula>NOT(ISERROR(SEARCH("PRAZO - MAIS DE 30 DIAS",F18)))</formula>
    </cfRule>
    <cfRule type="containsText" dxfId="123" priority="122" operator="containsText" text="PRAZO - MENOS DE 3 DIAS">
      <formula>NOT(ISERROR(SEARCH("PRAZO - MENOS DE 3 DIAS",F18)))</formula>
    </cfRule>
    <cfRule type="containsText" dxfId="122" priority="123" operator="containsText" text="PRAZO - MENOS DE 30 DIAS">
      <formula>NOT(ISERROR(SEARCH("PRAZO - MENOS DE 30 DIAS",F18)))</formula>
    </cfRule>
    <cfRule type="containsText" dxfId="121" priority="124" operator="containsText" text="PRAZO - MENOS DE 7 DIAS">
      <formula>NOT(ISERROR(SEARCH("PRAZO - MENOS DE 7 DIAS",F18)))</formula>
    </cfRule>
    <cfRule type="containsText" dxfId="120" priority="125" operator="containsText" text="PRAZO - MAIS DE 30 DIAS">
      <formula>NOT(ISERROR(SEARCH("PRAZO - MAIS DE 30 DIAS",F18)))</formula>
    </cfRule>
    <cfRule type="containsText" dxfId="119" priority="126" operator="containsText" text="VENCEU">
      <formula>NOT(ISERROR(SEARCH("VENCEU",F18)))</formula>
    </cfRule>
    <cfRule type="containsText" dxfId="118" priority="127" operator="containsText" text="Prazo Mais de 30 dias">
      <formula>NOT(ISERROR(SEARCH("Prazo Mais de 30 dias",F18)))</formula>
    </cfRule>
    <cfRule type="containsText" dxfId="117" priority="128" operator="containsText" text="VENCEU">
      <formula>NOT(ISERROR(SEARCH("VENCEU",F18)))</formula>
    </cfRule>
  </conditionalFormatting>
  <conditionalFormatting sqref="F18 F29">
    <cfRule type="containsText" dxfId="116" priority="113" operator="containsText" text="PRAZO - MENOS DE 3 DIAS">
      <formula>NOT(ISERROR(SEARCH("PRAZO - MENOS DE 3 DIAS",F18)))</formula>
    </cfRule>
    <cfRule type="containsText" dxfId="115" priority="114" operator="containsText" text="PRAZO - MENOS DE 3 DIAS">
      <formula>NOT(ISERROR(SEARCH("PRAZO - MENOS DE 3 DIAS",F18)))</formula>
    </cfRule>
    <cfRule type="containsText" dxfId="114" priority="115" operator="containsText" text="PRAZO - MENOS DE 7 DIAS">
      <formula>NOT(ISERROR(SEARCH("PRAZO - MENOS DE 7 DIAS",F18)))</formula>
    </cfRule>
    <cfRule type="containsText" dxfId="113" priority="116" operator="containsText" text="PRAZO - MENOS DE 7 DIAS">
      <formula>NOT(ISERROR(SEARCH("PRAZO - MENOS DE 7 DIAS",F18)))</formula>
    </cfRule>
    <cfRule type="containsText" dxfId="112" priority="117" operator="containsText" text="PRAZO - MENOS DE 7 DIAS">
      <formula>NOT(ISERROR(SEARCH("PRAZO - MENOS DE 7 DIAS",F18)))</formula>
    </cfRule>
  </conditionalFormatting>
  <conditionalFormatting sqref="F19 F30">
    <cfRule type="containsText" dxfId="111" priority="102" operator="containsText" text="VENCEU">
      <formula>NOT(ISERROR(SEARCH("VENCEU",F19)))</formula>
    </cfRule>
    <cfRule type="containsText" dxfId="110" priority="103" operator="containsText" text="PRAZO - MENOS DE 7 DIAS">
      <formula>NOT(ISERROR(SEARCH("PRAZO - MENOS DE 7 DIAS",F19)))</formula>
    </cfRule>
    <cfRule type="containsText" dxfId="109" priority="104" operator="containsText" text="PRAZO - MENOS DE 3 DIAS">
      <formula>NOT(ISERROR(SEARCH("PRAZO - MENOS DE 3 DIAS",F19)))</formula>
    </cfRule>
    <cfRule type="containsText" dxfId="108" priority="105" operator="containsText" text="PRAZO - MAIS DE 30 DIAS">
      <formula>NOT(ISERROR(SEARCH("PRAZO - MAIS DE 30 DIAS",F19)))</formula>
    </cfRule>
    <cfRule type="containsText" dxfId="107" priority="106" operator="containsText" text="PRAZO - MENOS DE 3 DIAS">
      <formula>NOT(ISERROR(SEARCH("PRAZO - MENOS DE 3 DIAS",F19)))</formula>
    </cfRule>
    <cfRule type="containsText" dxfId="106" priority="107" operator="containsText" text="PRAZO - MENOS DE 30 DIAS">
      <formula>NOT(ISERROR(SEARCH("PRAZO - MENOS DE 30 DIAS",F19)))</formula>
    </cfRule>
    <cfRule type="containsText" dxfId="105" priority="108" operator="containsText" text="PRAZO - MENOS DE 7 DIAS">
      <formula>NOT(ISERROR(SEARCH("PRAZO - MENOS DE 7 DIAS",F19)))</formula>
    </cfRule>
    <cfRule type="containsText" dxfId="104" priority="109" operator="containsText" text="PRAZO - MAIS DE 30 DIAS">
      <formula>NOT(ISERROR(SEARCH("PRAZO - MAIS DE 30 DIAS",F19)))</formula>
    </cfRule>
    <cfRule type="containsText" dxfId="103" priority="110" operator="containsText" text="VENCEU">
      <formula>NOT(ISERROR(SEARCH("VENCEU",F19)))</formula>
    </cfRule>
    <cfRule type="containsText" dxfId="102" priority="111" operator="containsText" text="Prazo Mais de 30 dias">
      <formula>NOT(ISERROR(SEARCH("Prazo Mais de 30 dias",F19)))</formula>
    </cfRule>
    <cfRule type="containsText" dxfId="101" priority="112" operator="containsText" text="VENCEU">
      <formula>NOT(ISERROR(SEARCH("VENCEU",F19)))</formula>
    </cfRule>
  </conditionalFormatting>
  <conditionalFormatting sqref="F19 F30">
    <cfRule type="containsText" dxfId="100" priority="97" operator="containsText" text="PRAZO - MENOS DE 3 DIAS">
      <formula>NOT(ISERROR(SEARCH("PRAZO - MENOS DE 3 DIAS",F19)))</formula>
    </cfRule>
    <cfRule type="containsText" dxfId="99" priority="98" operator="containsText" text="PRAZO - MENOS DE 3 DIAS">
      <formula>NOT(ISERROR(SEARCH("PRAZO - MENOS DE 3 DIAS",F19)))</formula>
    </cfRule>
    <cfRule type="containsText" dxfId="98" priority="99" operator="containsText" text="PRAZO - MENOS DE 7 DIAS">
      <formula>NOT(ISERROR(SEARCH("PRAZO - MENOS DE 7 DIAS",F19)))</formula>
    </cfRule>
    <cfRule type="containsText" dxfId="97" priority="100" operator="containsText" text="PRAZO - MENOS DE 7 DIAS">
      <formula>NOT(ISERROR(SEARCH("PRAZO - MENOS DE 7 DIAS",F19)))</formula>
    </cfRule>
    <cfRule type="containsText" dxfId="96" priority="101" operator="containsText" text="PRAZO - MENOS DE 7 DIAS">
      <formula>NOT(ISERROR(SEARCH("PRAZO - MENOS DE 7 DIAS",F19)))</formula>
    </cfRule>
  </conditionalFormatting>
  <conditionalFormatting sqref="F20 F31">
    <cfRule type="containsText" dxfId="95" priority="86" operator="containsText" text="VENCEU">
      <formula>NOT(ISERROR(SEARCH("VENCEU",F20)))</formula>
    </cfRule>
    <cfRule type="containsText" dxfId="94" priority="87" operator="containsText" text="PRAZO - MENOS DE 7 DIAS">
      <formula>NOT(ISERROR(SEARCH("PRAZO - MENOS DE 7 DIAS",F20)))</formula>
    </cfRule>
    <cfRule type="containsText" dxfId="93" priority="88" operator="containsText" text="PRAZO - MENOS DE 3 DIAS">
      <formula>NOT(ISERROR(SEARCH("PRAZO - MENOS DE 3 DIAS",F20)))</formula>
    </cfRule>
    <cfRule type="containsText" dxfId="92" priority="89" operator="containsText" text="PRAZO - MAIS DE 30 DIAS">
      <formula>NOT(ISERROR(SEARCH("PRAZO - MAIS DE 30 DIAS",F20)))</formula>
    </cfRule>
    <cfRule type="containsText" dxfId="91" priority="90" operator="containsText" text="PRAZO - MENOS DE 3 DIAS">
      <formula>NOT(ISERROR(SEARCH("PRAZO - MENOS DE 3 DIAS",F20)))</formula>
    </cfRule>
    <cfRule type="containsText" dxfId="90" priority="91" operator="containsText" text="PRAZO - MENOS DE 30 DIAS">
      <formula>NOT(ISERROR(SEARCH("PRAZO - MENOS DE 30 DIAS",F20)))</formula>
    </cfRule>
    <cfRule type="containsText" dxfId="89" priority="92" operator="containsText" text="PRAZO - MENOS DE 7 DIAS">
      <formula>NOT(ISERROR(SEARCH("PRAZO - MENOS DE 7 DIAS",F20)))</formula>
    </cfRule>
    <cfRule type="containsText" dxfId="88" priority="93" operator="containsText" text="PRAZO - MAIS DE 30 DIAS">
      <formula>NOT(ISERROR(SEARCH("PRAZO - MAIS DE 30 DIAS",F20)))</formula>
    </cfRule>
    <cfRule type="containsText" dxfId="87" priority="94" operator="containsText" text="VENCEU">
      <formula>NOT(ISERROR(SEARCH("VENCEU",F20)))</formula>
    </cfRule>
    <cfRule type="containsText" dxfId="86" priority="95" operator="containsText" text="Prazo Mais de 30 dias">
      <formula>NOT(ISERROR(SEARCH("Prazo Mais de 30 dias",F20)))</formula>
    </cfRule>
    <cfRule type="containsText" dxfId="85" priority="96" operator="containsText" text="VENCEU">
      <formula>NOT(ISERROR(SEARCH("VENCEU",F20)))</formula>
    </cfRule>
  </conditionalFormatting>
  <conditionalFormatting sqref="F20 F31">
    <cfRule type="containsText" dxfId="84" priority="81" operator="containsText" text="PRAZO - MENOS DE 3 DIAS">
      <formula>NOT(ISERROR(SEARCH("PRAZO - MENOS DE 3 DIAS",F20)))</formula>
    </cfRule>
    <cfRule type="containsText" dxfId="83" priority="82" operator="containsText" text="PRAZO - MENOS DE 3 DIAS">
      <formula>NOT(ISERROR(SEARCH("PRAZO - MENOS DE 3 DIAS",F20)))</formula>
    </cfRule>
    <cfRule type="containsText" dxfId="82" priority="83" operator="containsText" text="PRAZO - MENOS DE 7 DIAS">
      <formula>NOT(ISERROR(SEARCH("PRAZO - MENOS DE 7 DIAS",F20)))</formula>
    </cfRule>
    <cfRule type="containsText" dxfId="81" priority="84" operator="containsText" text="PRAZO - MENOS DE 7 DIAS">
      <formula>NOT(ISERROR(SEARCH("PRAZO - MENOS DE 7 DIAS",F20)))</formula>
    </cfRule>
    <cfRule type="containsText" dxfId="80" priority="85" operator="containsText" text="PRAZO - MENOS DE 7 DIAS">
      <formula>NOT(ISERROR(SEARCH("PRAZO - MENOS DE 7 DIAS",F20)))</formula>
    </cfRule>
  </conditionalFormatting>
  <conditionalFormatting sqref="F21 F32">
    <cfRule type="containsText" dxfId="79" priority="70" operator="containsText" text="VENCEU">
      <formula>NOT(ISERROR(SEARCH("VENCEU",F21)))</formula>
    </cfRule>
    <cfRule type="containsText" dxfId="78" priority="71" operator="containsText" text="PRAZO - MENOS DE 7 DIAS">
      <formula>NOT(ISERROR(SEARCH("PRAZO - MENOS DE 7 DIAS",F21)))</formula>
    </cfRule>
    <cfRule type="containsText" dxfId="77" priority="72" operator="containsText" text="PRAZO - MENOS DE 3 DIAS">
      <formula>NOT(ISERROR(SEARCH("PRAZO - MENOS DE 3 DIAS",F21)))</formula>
    </cfRule>
    <cfRule type="containsText" dxfId="76" priority="73" operator="containsText" text="PRAZO - MAIS DE 30 DIAS">
      <formula>NOT(ISERROR(SEARCH("PRAZO - MAIS DE 30 DIAS",F21)))</formula>
    </cfRule>
    <cfRule type="containsText" dxfId="75" priority="74" operator="containsText" text="PRAZO - MENOS DE 3 DIAS">
      <formula>NOT(ISERROR(SEARCH("PRAZO - MENOS DE 3 DIAS",F21)))</formula>
    </cfRule>
    <cfRule type="containsText" dxfId="74" priority="75" operator="containsText" text="PRAZO - MENOS DE 30 DIAS">
      <formula>NOT(ISERROR(SEARCH("PRAZO - MENOS DE 30 DIAS",F21)))</formula>
    </cfRule>
    <cfRule type="containsText" dxfId="73" priority="76" operator="containsText" text="PRAZO - MENOS DE 7 DIAS">
      <formula>NOT(ISERROR(SEARCH("PRAZO - MENOS DE 7 DIAS",F21)))</formula>
    </cfRule>
    <cfRule type="containsText" dxfId="72" priority="77" operator="containsText" text="PRAZO - MAIS DE 30 DIAS">
      <formula>NOT(ISERROR(SEARCH("PRAZO - MAIS DE 30 DIAS",F21)))</formula>
    </cfRule>
    <cfRule type="containsText" dxfId="71" priority="78" operator="containsText" text="VENCEU">
      <formula>NOT(ISERROR(SEARCH("VENCEU",F21)))</formula>
    </cfRule>
    <cfRule type="containsText" dxfId="70" priority="79" operator="containsText" text="Prazo Mais de 30 dias">
      <formula>NOT(ISERROR(SEARCH("Prazo Mais de 30 dias",F21)))</formula>
    </cfRule>
    <cfRule type="containsText" dxfId="69" priority="80" operator="containsText" text="VENCEU">
      <formula>NOT(ISERROR(SEARCH("VENCEU",F21)))</formula>
    </cfRule>
  </conditionalFormatting>
  <conditionalFormatting sqref="F21 F32">
    <cfRule type="containsText" dxfId="68" priority="65" operator="containsText" text="PRAZO - MENOS DE 3 DIAS">
      <formula>NOT(ISERROR(SEARCH("PRAZO - MENOS DE 3 DIAS",F21)))</formula>
    </cfRule>
    <cfRule type="containsText" dxfId="67" priority="66" operator="containsText" text="PRAZO - MENOS DE 3 DIAS">
      <formula>NOT(ISERROR(SEARCH("PRAZO - MENOS DE 3 DIAS",F21)))</formula>
    </cfRule>
    <cfRule type="containsText" dxfId="66" priority="67" operator="containsText" text="PRAZO - MENOS DE 7 DIAS">
      <formula>NOT(ISERROR(SEARCH("PRAZO - MENOS DE 7 DIAS",F21)))</formula>
    </cfRule>
    <cfRule type="containsText" dxfId="65" priority="68" operator="containsText" text="PRAZO - MENOS DE 7 DIAS">
      <formula>NOT(ISERROR(SEARCH("PRAZO - MENOS DE 7 DIAS",F21)))</formula>
    </cfRule>
    <cfRule type="containsText" dxfId="64" priority="69" operator="containsText" text="PRAZO - MENOS DE 7 DIAS">
      <formula>NOT(ISERROR(SEARCH("PRAZO - MENOS DE 7 DIAS",F21)))</formula>
    </cfRule>
  </conditionalFormatting>
  <conditionalFormatting sqref="F22 F33">
    <cfRule type="containsText" dxfId="63" priority="54" operator="containsText" text="VENCEU">
      <formula>NOT(ISERROR(SEARCH("VENCEU",F22)))</formula>
    </cfRule>
    <cfRule type="containsText" dxfId="62" priority="55" operator="containsText" text="PRAZO - MENOS DE 7 DIAS">
      <formula>NOT(ISERROR(SEARCH("PRAZO - MENOS DE 7 DIAS",F22)))</formula>
    </cfRule>
    <cfRule type="containsText" dxfId="61" priority="56" operator="containsText" text="PRAZO - MENOS DE 3 DIAS">
      <formula>NOT(ISERROR(SEARCH("PRAZO - MENOS DE 3 DIAS",F22)))</formula>
    </cfRule>
    <cfRule type="containsText" dxfId="60" priority="57" operator="containsText" text="PRAZO - MAIS DE 30 DIAS">
      <formula>NOT(ISERROR(SEARCH("PRAZO - MAIS DE 30 DIAS",F22)))</formula>
    </cfRule>
    <cfRule type="containsText" dxfId="59" priority="58" operator="containsText" text="PRAZO - MENOS DE 3 DIAS">
      <formula>NOT(ISERROR(SEARCH("PRAZO - MENOS DE 3 DIAS",F22)))</formula>
    </cfRule>
    <cfRule type="containsText" dxfId="58" priority="59" operator="containsText" text="PRAZO - MENOS DE 30 DIAS">
      <formula>NOT(ISERROR(SEARCH("PRAZO - MENOS DE 30 DIAS",F22)))</formula>
    </cfRule>
    <cfRule type="containsText" dxfId="57" priority="60" operator="containsText" text="PRAZO - MENOS DE 7 DIAS">
      <formula>NOT(ISERROR(SEARCH("PRAZO - MENOS DE 7 DIAS",F22)))</formula>
    </cfRule>
    <cfRule type="containsText" dxfId="56" priority="61" operator="containsText" text="PRAZO - MAIS DE 30 DIAS">
      <formula>NOT(ISERROR(SEARCH("PRAZO - MAIS DE 30 DIAS",F22)))</formula>
    </cfRule>
    <cfRule type="containsText" dxfId="55" priority="62" operator="containsText" text="VENCEU">
      <formula>NOT(ISERROR(SEARCH("VENCEU",F22)))</formula>
    </cfRule>
    <cfRule type="containsText" dxfId="54" priority="63" operator="containsText" text="Prazo Mais de 30 dias">
      <formula>NOT(ISERROR(SEARCH("Prazo Mais de 30 dias",F22)))</formula>
    </cfRule>
    <cfRule type="containsText" dxfId="53" priority="64" operator="containsText" text="VENCEU">
      <formula>NOT(ISERROR(SEARCH("VENCEU",F22)))</formula>
    </cfRule>
  </conditionalFormatting>
  <conditionalFormatting sqref="F22 F33">
    <cfRule type="containsText" dxfId="52" priority="49" operator="containsText" text="PRAZO - MENOS DE 3 DIAS">
      <formula>NOT(ISERROR(SEARCH("PRAZO - MENOS DE 3 DIAS",F22)))</formula>
    </cfRule>
    <cfRule type="containsText" dxfId="51" priority="50" operator="containsText" text="PRAZO - MENOS DE 3 DIAS">
      <formula>NOT(ISERROR(SEARCH("PRAZO - MENOS DE 3 DIAS",F22)))</formula>
    </cfRule>
    <cfRule type="containsText" dxfId="50" priority="51" operator="containsText" text="PRAZO - MENOS DE 7 DIAS">
      <formula>NOT(ISERROR(SEARCH("PRAZO - MENOS DE 7 DIAS",F22)))</formula>
    </cfRule>
    <cfRule type="containsText" dxfId="49" priority="52" operator="containsText" text="PRAZO - MENOS DE 7 DIAS">
      <formula>NOT(ISERROR(SEARCH("PRAZO - MENOS DE 7 DIAS",F22)))</formula>
    </cfRule>
    <cfRule type="containsText" dxfId="48" priority="53" operator="containsText" text="PRAZO - MENOS DE 7 DIAS">
      <formula>NOT(ISERROR(SEARCH("PRAZO - MENOS DE 7 DIAS",F22)))</formula>
    </cfRule>
  </conditionalFormatting>
  <conditionalFormatting sqref="F23 F34">
    <cfRule type="containsText" dxfId="47" priority="38" operator="containsText" text="VENCEU">
      <formula>NOT(ISERROR(SEARCH("VENCEU",F23)))</formula>
    </cfRule>
    <cfRule type="containsText" dxfId="46" priority="39" operator="containsText" text="PRAZO - MENOS DE 7 DIAS">
      <formula>NOT(ISERROR(SEARCH("PRAZO - MENOS DE 7 DIAS",F23)))</formula>
    </cfRule>
    <cfRule type="containsText" dxfId="45" priority="40" operator="containsText" text="PRAZO - MENOS DE 3 DIAS">
      <formula>NOT(ISERROR(SEARCH("PRAZO - MENOS DE 3 DIAS",F23)))</formula>
    </cfRule>
    <cfRule type="containsText" dxfId="44" priority="41" operator="containsText" text="PRAZO - MAIS DE 30 DIAS">
      <formula>NOT(ISERROR(SEARCH("PRAZO - MAIS DE 30 DIAS",F23)))</formula>
    </cfRule>
    <cfRule type="containsText" dxfId="43" priority="42" operator="containsText" text="PRAZO - MENOS DE 3 DIAS">
      <formula>NOT(ISERROR(SEARCH("PRAZO - MENOS DE 3 DIAS",F23)))</formula>
    </cfRule>
    <cfRule type="containsText" dxfId="42" priority="43" operator="containsText" text="PRAZO - MENOS DE 30 DIAS">
      <formula>NOT(ISERROR(SEARCH("PRAZO - MENOS DE 30 DIAS",F23)))</formula>
    </cfRule>
    <cfRule type="containsText" dxfId="41" priority="44" operator="containsText" text="PRAZO - MENOS DE 7 DIAS">
      <formula>NOT(ISERROR(SEARCH("PRAZO - MENOS DE 7 DIAS",F23)))</formula>
    </cfRule>
    <cfRule type="containsText" dxfId="40" priority="45" operator="containsText" text="PRAZO - MAIS DE 30 DIAS">
      <formula>NOT(ISERROR(SEARCH("PRAZO - MAIS DE 30 DIAS",F23)))</formula>
    </cfRule>
    <cfRule type="containsText" dxfId="39" priority="46" operator="containsText" text="VENCEU">
      <formula>NOT(ISERROR(SEARCH("VENCEU",F23)))</formula>
    </cfRule>
    <cfRule type="containsText" dxfId="38" priority="47" operator="containsText" text="Prazo Mais de 30 dias">
      <formula>NOT(ISERROR(SEARCH("Prazo Mais de 30 dias",F23)))</formula>
    </cfRule>
    <cfRule type="containsText" dxfId="37" priority="48" operator="containsText" text="VENCEU">
      <formula>NOT(ISERROR(SEARCH("VENCEU",F23)))</formula>
    </cfRule>
  </conditionalFormatting>
  <conditionalFormatting sqref="F23 F34">
    <cfRule type="containsText" dxfId="36" priority="33" operator="containsText" text="PRAZO - MENOS DE 3 DIAS">
      <formula>NOT(ISERROR(SEARCH("PRAZO - MENOS DE 3 DIAS",F23)))</formula>
    </cfRule>
    <cfRule type="containsText" dxfId="35" priority="34" operator="containsText" text="PRAZO - MENOS DE 3 DIAS">
      <formula>NOT(ISERROR(SEARCH("PRAZO - MENOS DE 3 DIAS",F23)))</formula>
    </cfRule>
    <cfRule type="containsText" dxfId="34" priority="35" operator="containsText" text="PRAZO - MENOS DE 7 DIAS">
      <formula>NOT(ISERROR(SEARCH("PRAZO - MENOS DE 7 DIAS",F23)))</formula>
    </cfRule>
    <cfRule type="containsText" dxfId="33" priority="36" operator="containsText" text="PRAZO - MENOS DE 7 DIAS">
      <formula>NOT(ISERROR(SEARCH("PRAZO - MENOS DE 7 DIAS",F23)))</formula>
    </cfRule>
    <cfRule type="containsText" dxfId="32" priority="37" operator="containsText" text="PRAZO - MENOS DE 7 DIAS">
      <formula>NOT(ISERROR(SEARCH("PRAZO - MENOS DE 7 DIAS",F23)))</formula>
    </cfRule>
  </conditionalFormatting>
  <conditionalFormatting sqref="F24 F35">
    <cfRule type="containsText" dxfId="31" priority="22" operator="containsText" text="VENCEU">
      <formula>NOT(ISERROR(SEARCH("VENCEU",F24)))</formula>
    </cfRule>
    <cfRule type="containsText" dxfId="30" priority="23" operator="containsText" text="PRAZO - MENOS DE 7 DIAS">
      <formula>NOT(ISERROR(SEARCH("PRAZO - MENOS DE 7 DIAS",F24)))</formula>
    </cfRule>
    <cfRule type="containsText" dxfId="29" priority="24" operator="containsText" text="PRAZO - MENOS DE 3 DIAS">
      <formula>NOT(ISERROR(SEARCH("PRAZO - MENOS DE 3 DIAS",F24)))</formula>
    </cfRule>
    <cfRule type="containsText" dxfId="28" priority="25" operator="containsText" text="PRAZO - MAIS DE 30 DIAS">
      <formula>NOT(ISERROR(SEARCH("PRAZO - MAIS DE 30 DIAS",F24)))</formula>
    </cfRule>
    <cfRule type="containsText" dxfId="27" priority="26" operator="containsText" text="PRAZO - MENOS DE 3 DIAS">
      <formula>NOT(ISERROR(SEARCH("PRAZO - MENOS DE 3 DIAS",F24)))</formula>
    </cfRule>
    <cfRule type="containsText" dxfId="26" priority="27" operator="containsText" text="PRAZO - MENOS DE 30 DIAS">
      <formula>NOT(ISERROR(SEARCH("PRAZO - MENOS DE 30 DIAS",F24)))</formula>
    </cfRule>
    <cfRule type="containsText" dxfId="25" priority="28" operator="containsText" text="PRAZO - MENOS DE 7 DIAS">
      <formula>NOT(ISERROR(SEARCH("PRAZO - MENOS DE 7 DIAS",F24)))</formula>
    </cfRule>
    <cfRule type="containsText" dxfId="24" priority="29" operator="containsText" text="PRAZO - MAIS DE 30 DIAS">
      <formula>NOT(ISERROR(SEARCH("PRAZO - MAIS DE 30 DIAS",F24)))</formula>
    </cfRule>
    <cfRule type="containsText" dxfId="23" priority="30" operator="containsText" text="VENCEU">
      <formula>NOT(ISERROR(SEARCH("VENCEU",F24)))</formula>
    </cfRule>
    <cfRule type="containsText" dxfId="22" priority="31" operator="containsText" text="Prazo Mais de 30 dias">
      <formula>NOT(ISERROR(SEARCH("Prazo Mais de 30 dias",F24)))</formula>
    </cfRule>
    <cfRule type="containsText" dxfId="21" priority="32" operator="containsText" text="VENCEU">
      <formula>NOT(ISERROR(SEARCH("VENCEU",F24)))</formula>
    </cfRule>
  </conditionalFormatting>
  <conditionalFormatting sqref="F24 F35">
    <cfRule type="containsText" dxfId="20" priority="17" operator="containsText" text="PRAZO - MENOS DE 3 DIAS">
      <formula>NOT(ISERROR(SEARCH("PRAZO - MENOS DE 3 DIAS",F24)))</formula>
    </cfRule>
    <cfRule type="containsText" dxfId="19" priority="18" operator="containsText" text="PRAZO - MENOS DE 3 DIAS">
      <formula>NOT(ISERROR(SEARCH("PRAZO - MENOS DE 3 DIAS",F24)))</formula>
    </cfRule>
    <cfRule type="containsText" dxfId="18" priority="19" operator="containsText" text="PRAZO - MENOS DE 7 DIAS">
      <formula>NOT(ISERROR(SEARCH("PRAZO - MENOS DE 7 DIAS",F24)))</formula>
    </cfRule>
    <cfRule type="containsText" dxfId="17" priority="20" operator="containsText" text="PRAZO - MENOS DE 7 DIAS">
      <formula>NOT(ISERROR(SEARCH("PRAZO - MENOS DE 7 DIAS",F24)))</formula>
    </cfRule>
    <cfRule type="containsText" dxfId="16" priority="21" operator="containsText" text="PRAZO - MENOS DE 7 DIAS">
      <formula>NOT(ISERROR(SEARCH("PRAZO - MENOS DE 7 DIAS",F24)))</formula>
    </cfRule>
  </conditionalFormatting>
  <conditionalFormatting sqref="F40:F61">
    <cfRule type="containsText" dxfId="15" priority="6" operator="containsText" text="VENCEU">
      <formula>NOT(ISERROR(SEARCH("VENCEU",F40)))</formula>
    </cfRule>
    <cfRule type="containsText" dxfId="14" priority="7" operator="containsText" text="PRAZO - MENOS DE 7 DIAS">
      <formula>NOT(ISERROR(SEARCH("PRAZO - MENOS DE 7 DIAS",F40)))</formula>
    </cfRule>
    <cfRule type="containsText" dxfId="13" priority="8" operator="containsText" text="PRAZO - MENOS DE 3 DIAS">
      <formula>NOT(ISERROR(SEARCH("PRAZO - MENOS DE 3 DIAS",F40)))</formula>
    </cfRule>
    <cfRule type="containsText" dxfId="12" priority="9" operator="containsText" text="PRAZO - MAIS DE 30 DIAS">
      <formula>NOT(ISERROR(SEARCH("PRAZO - MAIS DE 30 DIAS",F40)))</formula>
    </cfRule>
    <cfRule type="containsText" dxfId="11" priority="10" operator="containsText" text="PRAZO - MENOS DE 3 DIAS">
      <formula>NOT(ISERROR(SEARCH("PRAZO - MENOS DE 3 DIAS",F40)))</formula>
    </cfRule>
    <cfRule type="containsText" dxfId="10" priority="11" operator="containsText" text="PRAZO - MENOS DE 30 DIAS">
      <formula>NOT(ISERROR(SEARCH("PRAZO - MENOS DE 30 DIAS",F40)))</formula>
    </cfRule>
    <cfRule type="containsText" dxfId="9" priority="12" operator="containsText" text="PRAZO - MENOS DE 7 DIAS">
      <formula>NOT(ISERROR(SEARCH("PRAZO - MENOS DE 7 DIAS",F40)))</formula>
    </cfRule>
    <cfRule type="containsText" dxfId="8" priority="13" operator="containsText" text="PRAZO - MAIS DE 30 DIAS">
      <formula>NOT(ISERROR(SEARCH("PRAZO - MAIS DE 30 DIAS",F40)))</formula>
    </cfRule>
    <cfRule type="containsText" dxfId="7" priority="14" operator="containsText" text="VENCEU">
      <formula>NOT(ISERROR(SEARCH("VENCEU",F40)))</formula>
    </cfRule>
    <cfRule type="containsText" dxfId="6" priority="15" operator="containsText" text="Prazo Mais de 30 dias">
      <formula>NOT(ISERROR(SEARCH("Prazo Mais de 30 dias",F40)))</formula>
    </cfRule>
    <cfRule type="containsText" dxfId="5" priority="16" operator="containsText" text="VENCEU">
      <formula>NOT(ISERROR(SEARCH("VENCEU",F40)))</formula>
    </cfRule>
  </conditionalFormatting>
  <conditionalFormatting sqref="F40:F61">
    <cfRule type="containsText" dxfId="4" priority="1" operator="containsText" text="PRAZO - MENOS DE 3 DIAS">
      <formula>NOT(ISERROR(SEARCH("PRAZO - MENOS DE 3 DIAS",F40)))</formula>
    </cfRule>
    <cfRule type="containsText" dxfId="3" priority="2" operator="containsText" text="PRAZO - MENOS DE 3 DIAS">
      <formula>NOT(ISERROR(SEARCH("PRAZO - MENOS DE 3 DIAS",F40)))</formula>
    </cfRule>
    <cfRule type="containsText" dxfId="2" priority="3" operator="containsText" text="PRAZO - MENOS DE 7 DIAS">
      <formula>NOT(ISERROR(SEARCH("PRAZO - MENOS DE 7 DIAS",F40)))</formula>
    </cfRule>
    <cfRule type="containsText" dxfId="1" priority="4" operator="containsText" text="PRAZO - MENOS DE 7 DIAS">
      <formula>NOT(ISERROR(SEARCH("PRAZO - MENOS DE 7 DIAS",F40)))</formula>
    </cfRule>
    <cfRule type="containsText" dxfId="0" priority="5" operator="containsText" text="PRAZO - MENOS DE 7 DIAS">
      <formula>NOT(ISERROR(SEARCH("PRAZO - MENOS DE 7 DIAS",F40)))</formula>
    </cfRule>
  </conditionalFormatting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Lima Pereira Martins de Lima</dc:creator>
  <cp:lastModifiedBy>Arthur Lima Pereira Martins de Lima</cp:lastModifiedBy>
  <dcterms:created xsi:type="dcterms:W3CDTF">2020-08-03T02:24:19Z</dcterms:created>
  <dcterms:modified xsi:type="dcterms:W3CDTF">2020-08-03T02:24:38Z</dcterms:modified>
</cp:coreProperties>
</file>