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H61" i="1"/>
  <c r="A61" i="1"/>
  <c r="H60" i="1"/>
  <c r="A60" i="1"/>
  <c r="H59" i="1"/>
  <c r="A59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A45" i="1"/>
  <c r="H44" i="1"/>
  <c r="A44" i="1"/>
  <c r="H43" i="1"/>
  <c r="A43" i="1"/>
  <c r="H42" i="1"/>
  <c r="A42" i="1"/>
  <c r="H41" i="1"/>
  <c r="A41" i="1"/>
  <c r="A40" i="1"/>
  <c r="H39" i="1"/>
  <c r="A39" i="1"/>
  <c r="H38" i="1"/>
  <c r="A38" i="1"/>
  <c r="H37" i="1"/>
  <c r="A37" i="1"/>
  <c r="H36" i="1"/>
  <c r="A36" i="1"/>
  <c r="A35" i="1"/>
  <c r="A34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<sst xmlns="http://schemas.openxmlformats.org/spreadsheetml/2006/main" count="353" uniqueCount="279">
  <si>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</si>
  <si>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</si>
  <si>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</si>
  <si>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</si>
  <si>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</si>
  <si>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</si>
  <si>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</si>
  <si>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</si>
  <si>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</si>
  <si>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</si>
  <si>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</si>
  <si>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</si>
  <si>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</si>
  <si>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https://imip-sistemas.org.br/sistemas/_scriptcase_producao_v9/file/doc/portal_transparencia/contratos_fornecedores/675/23734644000109p.pdf.pdf</t>
  </si>
  <si>
    <t>42.161.679/0001-40</t>
  </si>
  <si>
    <t>Ana Kátia de Brito Rocha</t>
  </si>
  <si>
    <t>Serviços de Manutenção Preventiva e Corretiva de Instrumentos Cirúrgicos</t>
  </si>
  <si>
    <t>https://imip-sistemas.org.br/sistemas/_scriptcase_producao_v9/file/doc/portal_transparencia/contratos_fornecedores/2087/42161679000140p.pdf.pdf</t>
  </si>
  <si>
    <t>Objeto do contrato</t>
  </si>
  <si>
    <t>04.166.795/0001-63</t>
  </si>
  <si>
    <t>Anestesia e Serviços Médicos LTDA</t>
  </si>
  <si>
    <t>Serviços de Anestesia</t>
  </si>
  <si>
    <t>https://imip-sistemas.org.br/sistemas/_scriptcase_producao_v9/file/doc/portal_transparencia/contratos_fornecedores/322/04166795000163p.pdf.pdf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</si>
  <si>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</si>
  <si>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</si>
  <si>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</si>
  <si>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</si>
  <si>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https://imip-sistemas.org.br/sistemas/_scriptcase_producao_v9/file/doc/portal_transparencia/contratos_fornecedores/2594/10225064000144p.pdf</t>
  </si>
  <si>
    <t>2 - Taxas</t>
  </si>
  <si>
    <t>24.272.956/0001-00</t>
  </si>
  <si>
    <t>Anna Kelly Monterio Palha do Nascimento</t>
  </si>
  <si>
    <t>Prestação de Serviços de Assessoria de Imprensa e Comunicação</t>
  </si>
  <si>
    <t>https://imip-sistemas.org.br/sistemas/_scriptcase_producao_v9/file/doc/portal_transparencia/contratos_fornecedores/686/24272956000100p.pdf.pdf</t>
  </si>
  <si>
    <t>3 - Contribuições</t>
  </si>
  <si>
    <t>21.027.815/0001-34</t>
  </si>
  <si>
    <t>Antônio Aldivan de Sousa ME</t>
  </si>
  <si>
    <t>Serviços de Transporte de Bens e/ou Pessoas Por Meio dde Automóveis</t>
  </si>
  <si>
    <t>https://imip-sistemas.org.br/sistemas/_scriptcase_producao_v9/file/doc/portal_transparencia/contratos_fornecedores/2908/21027815000134p.pdf</t>
  </si>
  <si>
    <t>4 - Taxa de Manutenção de Conta</t>
  </si>
  <si>
    <t>Baby Lab Laboratórios Clínicos SS</t>
  </si>
  <si>
    <t>Prestação dos Serviço de Apoio Diagnóstico</t>
  </si>
  <si>
    <t>https://imip-sistemas.org.br/sistemas/_scriptcase_producao_v9/file/doc/portal_transparencia/contratos_fornecedores/2510/04509221000140p.pdf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</si>
  <si>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</si>
  <si>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</si>
  <si>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</si>
  <si>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</si>
  <si>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https://imip-sistemas.org.br/sistemas/_scriptcase_producao_v9/file/doc/portal_transparencia/contratos_fornecedores/336/08731241000112p.pdf</t>
  </si>
  <si>
    <t>6 - Telefonia Móvel</t>
  </si>
  <si>
    <t>11.863.530/0001-80</t>
  </si>
  <si>
    <t>Brascon Gestão Ambiental LTDA</t>
  </si>
  <si>
    <t>Serviços de Coleta, Trasporte, Tratamento e Destinação Final dos Resíduos do Serviço de Saúde</t>
  </si>
  <si>
    <t>https://imip-sistemas.org.br/sistemas/_scriptcase_producao_v9/file/doc/portal_transparencia/contratos_fornecedores/685/11863530000180p.pdf.pdf</t>
  </si>
  <si>
    <t>7 - Telefonia Fixa/Internet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</si>
  <si>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</si>
  <si>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</si>
  <si>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</si>
  <si>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https://fpmf-sistemas.org.br/sistemas/imip/v8/portal_transparencia/menu_ext_fpmf/</t>
  </si>
  <si>
    <t>8 - Água</t>
  </si>
  <si>
    <t>09.569.536/0001/05</t>
  </si>
  <si>
    <t>CARDIOVASF - Instituto do Coração do Vale do São Francisco LTDA</t>
  </si>
  <si>
    <t>Exames de Ecocardiograma</t>
  </si>
  <si>
    <t>https://imip-sistemas.org.br/sistemas/_scriptcase_producao_v9/file/doc/portal_transparencia/contratos_fornecedores/329/09569536000105p.pdf.pdf</t>
  </si>
  <si>
    <t>9 - Energia Elétrica</t>
  </si>
  <si>
    <t>03.390.967/0001-15</t>
  </si>
  <si>
    <t>CARTELLO Desenvolvimento e Suporte EIRELI</t>
  </si>
  <si>
    <t>Serviços de Instalação de Armazemanento Eletrônico de Páginas (WEB HOSTING DE SITES).</t>
  </si>
  <si>
    <t>https://imip-sistemas.org.br/sistemas/_scriptcase_producao_v9/file/doc/portal_transparencia/contratos_fornecedores/338/03390967000115p.pdf.pdf</t>
  </si>
  <si>
    <t>10 - Locação de Máquinas e Equipamentos 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</si>
  <si>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</si>
  <si>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</si>
  <si>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</si>
  <si>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https://imip-sistemas.org.br/sistemas/_scriptcase_producao_v9/file/doc/portal_transparencia/contratos_fornecedores/679/12657631000167p.dpf.pdf</t>
  </si>
  <si>
    <t>11 - Locação de Equipamentos Médico-Hospitalares(Pessoa Jurídica)</t>
  </si>
  <si>
    <t>01.913.062/0001-57</t>
  </si>
  <si>
    <t>CENEL - Centro de Neurologia e Eletroencefalografia LTDA</t>
  </si>
  <si>
    <t>Serviços Médicos de Elaboração de Eletroencefalograma</t>
  </si>
  <si>
    <t>https://imip-sistemas.org.br/sistemas/_scriptcase_producao_v9/file/doc/portal_transparencia/contratos_fornecedores/331/01913062000157p.pdf.pdf</t>
  </si>
  <si>
    <t>12 - Locação de Veículos Automotores (Pessoa Jurídica) (Exceto Ambulância)</t>
  </si>
  <si>
    <t>21.765.381/0001-70</t>
  </si>
  <si>
    <t>Center Prev Clínica Médica LTDA</t>
  </si>
  <si>
    <t>Serviços Médicos na Especialidade de Ginecologia Obstetrícia</t>
  </si>
  <si>
    <t>https://imip-sistemas.org.br/sistemas/_scriptcase_producao_v9/file/doc/portal_transparencia/contratos_fornecedores/1982/21765381000170p.pdf</t>
  </si>
  <si>
    <t>13 - Serviço Gráficos, de Encadernação e de Emolduração</t>
  </si>
  <si>
    <t>03.757.098/0001-14</t>
  </si>
  <si>
    <t>CIPEVASF - Cirurgiões Pediátricos do Vale São Francisco S/S LTDA</t>
  </si>
  <si>
    <t>Serviços de Consulta e Cirúrgia Pediátrica, Ambulatoriais e Hospitalares.</t>
  </si>
  <si>
    <t>https://imip-sistemas.org.br/sistemas/_scriptcase_producao_v9/file/doc/portal_transparencia/contratos_fornecedores/337/03757098000114p.pdf.pdf</t>
  </si>
  <si>
    <t>14 - Serviços Judiciais e Cartoriais</t>
  </si>
  <si>
    <t>03.264.990/0001-63</t>
  </si>
  <si>
    <t>CLIAM - Clínica Integrada de Assistência à Mulher LTDA</t>
  </si>
  <si>
    <t>https://imip-sistemas.org.br/sistemas/_scriptcase_producao_v9/file/doc/portal_transparencia/contratos_fornecedores/1999/03264990000163p.pdf</t>
  </si>
  <si>
    <t>15 - Outras Despesas Gerais (Pessoa Juridica)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</si>
  <si>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</si>
  <si>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</si>
  <si>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</si>
  <si>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https://imip-sistemas.org.br/sistemas/_scriptcase_producao_v9/file/doc/portal_transparencia/contratos_fornecedores/676/24304495000100p.pdf</t>
  </si>
  <si>
    <t>16 - Médicos</t>
  </si>
  <si>
    <t>03.149.182/0001-55</t>
  </si>
  <si>
    <t>Clinutri LTDA</t>
  </si>
  <si>
    <t>Dietas Parenterais Manipuladas</t>
  </si>
  <si>
    <t>https://imip-sistemas.org.br/sistemas/_scriptcase_producao_v9/file/doc/portal_transparencia/contratos_fornecedores/2821/03149182000155p.pdf</t>
  </si>
  <si>
    <t>17 - Outros profissionais de saúde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</si>
  <si>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</si>
  <si>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</si>
  <si>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</si>
  <si>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https://imip-sistemas.org.br/sistemas/_scriptcase_producao_v9/file/doc/portal_transparencia/contratos_fornecedores/332/09014387000100p.pdf.pdf</t>
  </si>
  <si>
    <t>18 - Laboratório</t>
  </si>
  <si>
    <t>Prestação de Serviços de Locação de Aparelhos de Ar-Condicionado</t>
  </si>
  <si>
    <t>19 - Alimentação/Dietas</t>
  </si>
  <si>
    <t>08.683.483/0001-88</t>
  </si>
  <si>
    <t>Consultório Otorrinolaringológico do Vale do São Francisco LTDA</t>
  </si>
  <si>
    <t>Serviços Médicos de Otorrinolaringologia Infantil e Retirada de Corpo Estranhos</t>
  </si>
  <si>
    <t>https://imip-sistemas.org.br/sistemas/_scriptcase_producao_v9/file/doc/portal_transparencia/contratos_fornecedores/334/08683483000188p.pdf.pdf</t>
  </si>
  <si>
    <t>20 - Locação de Ambulâncias</t>
  </si>
  <si>
    <t>07.934.336/0001-70</t>
  </si>
  <si>
    <t>Dil Serviços Médicos LTDA</t>
  </si>
  <si>
    <t xml:space="preserve">Serviços Médicos na Especialidade de Pediatria  </t>
  </si>
  <si>
    <t>https://imip-sistemas.org.br/sistemas/_scriptcase_producao_v9/file/doc/portal_transparencia/contratos_fornecedores/1447/07934336000170p.pdf</t>
  </si>
  <si>
    <t>21 - Outras Pessoas Jurídicas</t>
  </si>
  <si>
    <t>05.916.889/0001-75</t>
  </si>
  <si>
    <t>Edmilson Souza Lopes Turismo ME - Idália Tur</t>
  </si>
  <si>
    <t>Prestação de Serviços de Transporte de Funcionários do Hospital Dom Malan</t>
  </si>
  <si>
    <t>https://imip-sistemas.org.br/sistemas/_scriptcase_producao_v9/file/doc/portal_transparencia/contratos_fornecedores/3030/05916889000175.pdf</t>
  </si>
  <si>
    <t>22 - Médicos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</si>
  <si>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</si>
  <si>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</si>
  <si>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</si>
  <si>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23 - Outros profissionais de saúde</t>
  </si>
  <si>
    <t>11.182.660/0001-57</t>
  </si>
  <si>
    <t>Emerson Wallas Rodrigues da Silva</t>
  </si>
  <si>
    <t>Serviços de Transporte Externo de Expedientes Administrativos por meio de Motocicletas Equipadas com Baú</t>
  </si>
  <si>
    <t>https://imip-sistemas.org.br/sistemas/_scriptcase_producao_v9/file/doc/portal_transparencia/contratos_fornecedores/348/11182660000157p.pdf.pdf</t>
  </si>
  <si>
    <t>24 - Pessoa Jurídica</t>
  </si>
  <si>
    <t>23.180.800/0001-37</t>
  </si>
  <si>
    <t>Enne Soluções Életricas  LTDA</t>
  </si>
  <si>
    <t>Manutenção Preventiva de Geradores e Quadros Elétricos</t>
  </si>
  <si>
    <t>https://imip-sistemas.org.br/sistemas/_scriptcase_producao_v9/file/doc/portal_transparencia/contratos_fornecedores/690/23180800000137p.pdf.pdf</t>
  </si>
  <si>
    <t>25 - Cooperativas</t>
  </si>
  <si>
    <t xml:space="preserve">Locação de Gerador de energia a Diesel 360/330 Kva 380v 60hz, incluindo os serviços de Manutenção Preventiva a cada 250 horas de Uso do Equipamento </t>
  </si>
  <si>
    <t>26 - Lavanderia</t>
  </si>
  <si>
    <t>02.994.656/0001-00</t>
  </si>
  <si>
    <t>Étíca e Saúde LTDA</t>
  </si>
  <si>
    <t>Serviços Médicos de Otorrinolaringologia Infantil</t>
  </si>
  <si>
    <t>https://imip-sistemas.org.br/sistemas/_scriptcase_producao_v9/file/doc/portal_transparencia/contratos_fornecedores/333/02994656000100p.pdf.pdf</t>
  </si>
  <si>
    <t>27 - Serviços de Cozinha e Copeira</t>
  </si>
  <si>
    <t>10.858.157/0001-06</t>
  </si>
  <si>
    <t>F. Genes &amp; Cia. LTDA</t>
  </si>
  <si>
    <t>Serviço de Detetização nas Dependênciasdo HDM</t>
  </si>
  <si>
    <t>https://imip-sistemas.org.br/sistemas/_scriptcase_producao_v9/file/doc/portal_transparencia/contratos_fornecedores/353/10858157000106p.pdf</t>
  </si>
  <si>
    <t>28 - Outros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</si>
  <si>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</si>
  <si>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</si>
  <si>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</si>
  <si>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https://imip-sistemas.org.br/sistemas/_scriptcase_producao_v9/file/doc/portal_transparencia/contratos_fornecedores/352/11735586000159p.pdf</t>
  </si>
  <si>
    <t>29 - Coleta de Lixo Hospitalar</t>
  </si>
  <si>
    <t>22.851.377/0001-97</t>
  </si>
  <si>
    <t>Heron Sobrinho Silveira EIRELI</t>
  </si>
  <si>
    <t>Serviços Médicos de Consultas e Realização de Cirurgias Ginecológicas e Obstétricas</t>
  </si>
  <si>
    <t>https://imip-sistemas.org.br/sistemas/_scriptcase_producao_v9/file/doc/portal_transparencia/contratos_fornecedores/2116/22851377000197p.pdf</t>
  </si>
  <si>
    <t>30 - Manutenção/Aluguel/Uso de Sistemas ou Softwares</t>
  </si>
  <si>
    <t>22.658.088/0001-76</t>
  </si>
  <si>
    <t>Higino Maurício Cavalcanti Lira 13664158415 (HB ASSESSORIA ESPECIALIZADA DE APOIO ADMINISTRATIVO)</t>
  </si>
  <si>
    <t>Prestação de Serviços de Assessoria Contábil para Elaboração e Revisão de Cálculos Trabalhistas</t>
  </si>
  <si>
    <t>31 - Vigilância</t>
  </si>
  <si>
    <t>23.660.686/0001-42</t>
  </si>
  <si>
    <t>Ianca Chayane Cavalcante Alves ME</t>
  </si>
  <si>
    <t>Serviços de Transporte de Bens e/ou Pessoas</t>
  </si>
  <si>
    <t>https://imip-sistemas.org.br/sistemas/_scriptcase_producao_v9/file/doc/portal_transparencia/contratos_fornecedores/699/23660686000142p.pdf.pdf</t>
  </si>
  <si>
    <t>32 - Consultorias e Treinamentos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</si>
  <si>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</si>
  <si>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</si>
  <si>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</si>
  <si>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https://imip-sistemas.org.br/sistemas/_scriptcase_producao_v9/file/doc/portal_transparencia/contratos_fornecedores/1778/01929606000179p.pdf.pdf</t>
  </si>
  <si>
    <t>33 - Serviços Técnicos Profissionais</t>
  </si>
  <si>
    <t>04.226.430/0001-87</t>
  </si>
  <si>
    <t>Instituto do Rim LTDA</t>
  </si>
  <si>
    <t>Serviços Médicos de Nefrologia</t>
  </si>
  <si>
    <t>https://imip-sistemas.org.br/sistemas/_scriptcase_producao_v9/file/doc/portal_transparencia/contratos_fornecedores/335/04226430000187p.pdf.pdf</t>
  </si>
  <si>
    <t>34 - Dedetização</t>
  </si>
  <si>
    <t>10.817.590/0001-01</t>
  </si>
  <si>
    <t>J. Bezerra Comércio de Combustíveis e Derivados LTDA</t>
  </si>
  <si>
    <t>Serviço de Abastecimento de Veículos</t>
  </si>
  <si>
    <t>https://imip-sistemas.org.br/sistemas/_scriptcase_producao_v9/file/doc/portal_transparencia/contratos_fornecedores/2799/10817590000101p.pdf</t>
  </si>
  <si>
    <t>35 - Limpeza</t>
  </si>
  <si>
    <t>07.212.990/0001-70</t>
  </si>
  <si>
    <t xml:space="preserve">Jainara Moreira Barbosa ME (PAPA ENTULHO) </t>
  </si>
  <si>
    <t>Prestação de Serviços de Coleta e Transporte de Resíduos em Caçamba Estacionária</t>
  </si>
  <si>
    <t>36 - Outras Pessoas Jurídicas</t>
  </si>
  <si>
    <t>18.862.387/0001-50</t>
  </si>
  <si>
    <t>Lima &amp; Vale LTDA</t>
  </si>
  <si>
    <t>Serviços Médicos na Especialidade de Cardiologia e Ecocardiografia</t>
  </si>
  <si>
    <t>https://imip-sistemas.org.br/sistemas/_scriptcase_producao_v9/file/doc/portal_transparencia/contratos_fornecedores/1700/18862387000150p.pdf</t>
  </si>
  <si>
    <t>37 - Equipamentos Médico-Hospitalar</t>
  </si>
  <si>
    <t>13.409.775/0001-67</t>
  </si>
  <si>
    <t>Linus Log LTDA</t>
  </si>
  <si>
    <t>Prestação de Serviços de Armazenagem de Documentos</t>
  </si>
  <si>
    <t>https://imip-sistemas.org.br/sistemas/_scriptcase_producao_v9/file/doc/portal_transparencia/contratos_fornecedores/2593/13409775000329p.pdf</t>
  </si>
  <si>
    <t>38 - Equipamentos de Informática</t>
  </si>
  <si>
    <t>27.814.653/0001-60</t>
  </si>
  <si>
    <t>Lumi Consultoria e Serviços LTDA</t>
  </si>
  <si>
    <t>Prestação de Serviços de Consultoria em Gestão de Processos Voltada à Implementação do E-Social</t>
  </si>
  <si>
    <t>https://imip-sistemas.org.br/sistemas/_scriptcase_producao_v9/file/doc/portal_transparencia/contratos_fornecedores/2509/27814653000160p.pdf</t>
  </si>
  <si>
    <t>39 - Engenharia Clínica</t>
  </si>
  <si>
    <t>12.626.414/0001-00</t>
  </si>
  <si>
    <t>Manteq H.I. LDTA</t>
  </si>
  <si>
    <t>Manutenção Preventiva e Corretiva de Autoclaves</t>
  </si>
  <si>
    <t>https://imip-sistemas.org.br/sistemas/_scriptcase_producao_v9/file/doc/portal_transparencia/contratos_fornecedores/691/12626414000100p.pdf</t>
  </si>
  <si>
    <t>40 - Outros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</si>
  <si>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</si>
  <si>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</si>
  <si>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</si>
  <si>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https://imip-sistemas.org.br/sistemas/_scriptcase_producao_v9/file/doc/portal_transparencia/contratos_fornecedores/358/03811242000153p.pdf</t>
  </si>
  <si>
    <t>41 - Reparo e Manutenção de Bens Imóveis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</si>
  <si>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</si>
  <si>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</si>
  <si>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</si>
  <si>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42 - Reparo e Manutenção de Veículos</t>
  </si>
  <si>
    <t>11.016.304/0001-63</t>
  </si>
  <si>
    <t>Mega Imagem Diagnósticos LTDA</t>
  </si>
  <si>
    <t>Elaboração de Laudos de Exames de Mamografia</t>
  </si>
  <si>
    <t>https://imip-sistemas.org.br/sistemas/_scriptcase_producao_v9/file/doc/portal_transparencia/contratos_fornecedores/2086/11016304000163P.PDF.pdf</t>
  </si>
  <si>
    <t>43 - Reparo e Manutenção de Bens Móveis de Outras Naturezas</t>
  </si>
  <si>
    <t>02.046.455/0002-54</t>
  </si>
  <si>
    <t>MINASGÁS S/A Indústria e Comércio</t>
  </si>
  <si>
    <t>Fornecimento de Gás Liquefeito de Petróleo - Gás LP</t>
  </si>
  <si>
    <t>https://imip-sistemas.org.br/sistemas/_scriptcase_producao_v9/file/doc/portal_transparencia/contratos_fornecedores/357/02046455000254p.pdf.pdf</t>
  </si>
  <si>
    <t>92.306.257/0007-80</t>
  </si>
  <si>
    <t>MV Informática Nordeste LTDA</t>
  </si>
  <si>
    <t>Serviços Técnicos de Auditoria dos Arquivos SEFPS, RE RAIS e CAGED</t>
  </si>
  <si>
    <t>https://imip-sistemas.org.br/sistemas/_scriptcase_producao_v9/file/doc/portal_transparencia/contratos_fornecedores/1339/92306257000607p.pdf</t>
  </si>
  <si>
    <t>13.503.961/0001-60</t>
  </si>
  <si>
    <t>Nobrega Serviços Médicos LTDA</t>
  </si>
  <si>
    <t>https://imip-sistemas.org.br/sistemas/_scriptcase_producao_v9/file/doc/portal_transparencia/contratos_fornecedores/684/13503961000160p.pdf.pdf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</si>
  <si>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</si>
  <si>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</si>
  <si>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</si>
  <si>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</si>
  <si>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</si>
  <si>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</si>
  <si>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https://imip-sistemas.org.br/sistemas/_scriptcase_producao_v9/file/doc/portal_transparencia/contratos_fornecedores/694/58921792000117p.pdf.pdf</t>
  </si>
  <si>
    <t>03.789.272/0008-87</t>
  </si>
  <si>
    <t>SENAI - Serviço Nacional de Aprendizagem Industrial</t>
  </si>
  <si>
    <t>Prestação de Serviço no Monitoramento de Analíses Biológicas, Físicas e Químicas</t>
  </si>
  <si>
    <t>https://imip-sistemas.org.br/sistemas/_scriptcase_producao_v9/file/doc/portal_transparencia/contratos_fornecedores/362/03789272000887p.pdf.pdf</t>
  </si>
  <si>
    <t>07.146.768/0001-17</t>
  </si>
  <si>
    <t>Serv Imagem Nordeste Assistência Técnica LTDA</t>
  </si>
  <si>
    <t>Serviços de manutenção preventiva e corretiva de aparelhos de Raio X</t>
  </si>
  <si>
    <t>https://imip-sistemas.org.br/sistemas/_scriptcase_producao_v9/file/doc/portal_transparencia/contratos_fornecedores/363/07146768000117p.pdf.pdf</t>
  </si>
  <si>
    <t>16.783.034/0001-30</t>
  </si>
  <si>
    <t>SÍNTESE - Licenciamento de Programa paa Compras Online LTDA</t>
  </si>
  <si>
    <t xml:space="preserve">Disponibilização do Portal de Compras </t>
  </si>
  <si>
    <t>https://imip-sistemas.org.br/sistemas/_scriptcase_producao_v9/file/doc/portal_transparencia/contratos_fornecedores/365/04732857000157p.pdf.pdf</t>
  </si>
  <si>
    <t>03.480.539/0001-83</t>
  </si>
  <si>
    <t>SL Engenharia Hospitalar LTDA</t>
  </si>
  <si>
    <t>Prestação de Serviços de Manutenção Corretiva, Preventiva e Reparos de Máquinas e Equipamentos Hospitalares</t>
  </si>
  <si>
    <t>https://imip-sistemas.org.br/sistemas/_scriptcase_producao_v9/file/doc/portal_transparencia/contratos_fornecedores/696/03480539000183p.pdf.pdf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</si>
  <si>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</si>
  <si>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</si>
  <si>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</si>
  <si>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https://imip-sistemas.org.br/sistemas/_scriptcase_producao_v9/file/doc/portal_transparencia/contratos_fornecedores/339/05419785000155p.pdf.pdf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</si>
  <si>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</si>
  <si>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</si>
  <si>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</si>
  <si>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https://imip-sistemas.org.br/sistemas/_scriptcase_producao_v9/file/doc/portal_transparencia/contratos_fornecedores/700/35521046000130p.pdf.pdf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</si>
  <si>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</si>
  <si>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</si>
  <si>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</si>
  <si>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</si>
  <si>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</si>
  <si>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</si>
  <si>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</si>
  <si>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</si>
  <si>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</si>
  <si>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Locação de Impressoras</t>
  </si>
  <si>
    <t>https://imip-sistemas.org.br/sistemas/_scriptcase_producao_v9/file/doc/portal_transparencia/contratos_fornecedores/695/41994831000294p.pdf.pdf</t>
  </si>
  <si>
    <t>24.380.578/0004-21</t>
  </si>
  <si>
    <t>White Martins Gases Industriais do Nordeste LTDA</t>
  </si>
  <si>
    <t>Fornecimento de Produtos, Locação de Equipamentos e Serviços de Assistência Técnica</t>
  </si>
  <si>
    <t>https://imip-sistemas.org.br/sistemas/_scriptcase_producao_v9/file/doc/portal_transparencia/contratos_fornecedores/704/24380578000421p.pdf.pdf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</si>
</sst>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imip/v8/portal_transparencia/menu_ext_fpmf/" TargetMode="External"/><Relationship Id="rId13" Type="http://schemas.openxmlformats.org/officeDocument/2006/relationships/hyperlink" Target="https://fpmf-sistemas.org.br/sistemas/imip/v8/portal_transparencia/menu_ext_fpmf/" TargetMode="External"/><Relationship Id="rId18" Type="http://schemas.openxmlformats.org/officeDocument/2006/relationships/hyperlink" Target="https://fpmf-sistemas.org.br/sistemas/imip/v8/portal_transparencia/menu_ext_fpmf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fpmf-sistemas.org.br/sistemas/imip/v8/portal_transparencia/menu_ext_fpmf/" TargetMode="External"/><Relationship Id="rId21" Type="http://schemas.openxmlformats.org/officeDocument/2006/relationships/hyperlink" Target="https://fpmf-sistemas.org.br/sistemas/imip/v8/portal_transparencia/menu_ext_fpmf/" TargetMode="External"/><Relationship Id="rId7" Type="http://schemas.openxmlformats.org/officeDocument/2006/relationships/hyperlink" Target="https://fpmf-sistemas.org.br/sistemas/imip/v8/portal_transparencia/menu_ext_fpmf/" TargetMode="External"/><Relationship Id="rId12" Type="http://schemas.openxmlformats.org/officeDocument/2006/relationships/hyperlink" Target="https://fpmf-sistemas.org.br/sistemas/imip/v8/portal_transparencia/menu_ext_fpmf/" TargetMode="External"/><Relationship Id="rId17" Type="http://schemas.openxmlformats.org/officeDocument/2006/relationships/hyperlink" Target="https://fpmf-sistemas.org.br/sistemas/imip/v8/portal_transparencia/menu_ext_fpmf/" TargetMode="External"/><Relationship Id="rId25" Type="http://schemas.openxmlformats.org/officeDocument/2006/relationships/hyperlink" Target="https://fpmf-sistemas.org.br/sistemas/imip/v8/portal_transparencia/menu_ext_fpmf/" TargetMode="External"/><Relationship Id="rId2" Type="http://schemas.openxmlformats.org/officeDocument/2006/relationships/hyperlink" Target="https://fpmf-sistemas.org.br/sistemas/imip/v8/portal_transparencia/menu_ext_fpmf/" TargetMode="External"/><Relationship Id="rId16" Type="http://schemas.openxmlformats.org/officeDocument/2006/relationships/hyperlink" Target="https://fpmf-sistemas.org.br/sistemas/imip/v8/portal_transparencia/menu_ext_fpmf/" TargetMode="External"/><Relationship Id="rId20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6" Type="http://schemas.openxmlformats.org/officeDocument/2006/relationships/hyperlink" Target="https://fpmf-sistemas.org.br/sistemas/imip/v8/portal_transparencia/menu_ext_fpmf/" TargetMode="External"/><Relationship Id="rId11" Type="http://schemas.openxmlformats.org/officeDocument/2006/relationships/hyperlink" Target="https://fpmf-sistemas.org.br/sistemas/imip/v8/portal_transparencia/menu_ext_fpmf/" TargetMode="External"/><Relationship Id="rId24" Type="http://schemas.openxmlformats.org/officeDocument/2006/relationships/hyperlink" Target="https://fpmf-sistemas.org.br/sistemas/imip/v8/portal_transparencia/menu_ext_fpmf/" TargetMode="External"/><Relationship Id="rId5" Type="http://schemas.openxmlformats.org/officeDocument/2006/relationships/hyperlink" Target="https://fpmf-sistemas.org.br/sistemas/imip/v8/portal_transparencia/menu_ext_fpmf/" TargetMode="External"/><Relationship Id="rId15" Type="http://schemas.openxmlformats.org/officeDocument/2006/relationships/hyperlink" Target="https://fpmf-sistemas.org.br/sistemas/imip/v8/portal_transparencia/menu_ext_fpmf/" TargetMode="External"/><Relationship Id="rId23" Type="http://schemas.openxmlformats.org/officeDocument/2006/relationships/hyperlink" Target="https://fpmf-sistemas.org.br/sistemas/imip/v8/portal_transparencia/menu_ext_fpmf/" TargetMode="External"/><Relationship Id="rId10" Type="http://schemas.openxmlformats.org/officeDocument/2006/relationships/hyperlink" Target="https://fpmf-sistemas.org.br/sistemas/imip/v8/portal_transparencia/menu_ext_fpmf/" TargetMode="External"/><Relationship Id="rId19" Type="http://schemas.openxmlformats.org/officeDocument/2006/relationships/hyperlink" Target="https://fpmf-sistemas.org.br/sistemas/imip/v8/portal_transparencia/menu_ext_fpmf/" TargetMode="External"/><Relationship Id="rId4" Type="http://schemas.openxmlformats.org/officeDocument/2006/relationships/hyperlink" Target="https://fpmf-sistemas.org.br/sistemas/imip/v8/portal_transparencia/menu_ext_fpmf/" TargetMode="External"/><Relationship Id="rId9" Type="http://schemas.openxmlformats.org/officeDocument/2006/relationships/hyperlink" Target="https://fpmf-sistemas.org.br/sistemas/imip/v8/portal_transparencia/menu_ext_fpmf/" TargetMode="External"/><Relationship Id="rId14" Type="http://schemas.openxmlformats.org/officeDocument/2006/relationships/hyperlink" Target="https://fpmf-sistemas.org.br/sistemas/imip/v8/portal_transparencia/menu_ext_fpmf/" TargetMode="External"/><Relationship Id="rId22" Type="http://schemas.openxmlformats.org/officeDocument/2006/relationships/hyperlink" Target="https://fpmf-sistemas.org.br/sistemas/imip/v8/portal_transparencia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4" zoomScale="60" zoomScaleNormal="60" workbookViewId="0">
      <selection activeCell="E68" sqref="E68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44196</v>
      </c>
      <c r="H2" s="11">
        <f>4376.5*12</f>
        <v>52518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9039744000780</v>
      </c>
      <c r="B3" s="14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44196</v>
      </c>
      <c r="H3" s="11">
        <f>3000*12</f>
        <v>36000</v>
      </c>
      <c r="I3" s="12" t="s">
        <v>17</v>
      </c>
      <c r="V3" s="15" t="s">
        <v>18</v>
      </c>
    </row>
    <row r="4" spans="1:22" s="15" customFormat="1" ht="20.25" customHeight="1" x14ac:dyDescent="0.2">
      <c r="A4" s="13">
        <f>IFERROR(VLOOKUP(B4,'[1]DADOS (OCULTAR)'!$P$3:$R$56,3,0),"")</f>
        <v>9039744000780</v>
      </c>
      <c r="B4" s="14" t="s">
        <v>9</v>
      </c>
      <c r="C4" s="7" t="s">
        <v>19</v>
      </c>
      <c r="D4" s="8" t="s">
        <v>20</v>
      </c>
      <c r="E4" s="9" t="s">
        <v>21</v>
      </c>
      <c r="F4" s="10">
        <v>40299</v>
      </c>
      <c r="G4" s="10">
        <v>44196</v>
      </c>
      <c r="H4" s="11">
        <f>231867.28*12</f>
        <v>2782407.36</v>
      </c>
      <c r="I4" s="12" t="s">
        <v>22</v>
      </c>
      <c r="V4" s="16" t="s">
        <v>23</v>
      </c>
    </row>
    <row r="5" spans="1:22" s="15" customFormat="1" ht="20.25" customHeight="1" x14ac:dyDescent="0.2">
      <c r="A5" s="13">
        <f>IFERROR(VLOOKUP(B5,'[1]DADOS (OCULTAR)'!$P$3:$R$56,3,0),"")</f>
        <v>9039744000780</v>
      </c>
      <c r="B5" s="14" t="s">
        <v>9</v>
      </c>
      <c r="C5" s="7" t="s">
        <v>24</v>
      </c>
      <c r="D5" s="8" t="s">
        <v>25</v>
      </c>
      <c r="E5" s="9" t="s">
        <v>26</v>
      </c>
      <c r="F5" s="10">
        <v>43313</v>
      </c>
      <c r="G5" s="10">
        <v>44196</v>
      </c>
      <c r="H5" s="11">
        <f>9196.33*12</f>
        <v>110355.95999999999</v>
      </c>
      <c r="I5" s="12" t="s">
        <v>27</v>
      </c>
      <c r="V5" s="16" t="s">
        <v>28</v>
      </c>
    </row>
    <row r="6" spans="1:22" s="15" customFormat="1" ht="20.25" customHeight="1" x14ac:dyDescent="0.2">
      <c r="A6" s="13">
        <f>IFERROR(VLOOKUP(B6,'[1]DADOS (OCULTAR)'!$P$3:$R$56,3,0),"")</f>
        <v>9039744000780</v>
      </c>
      <c r="B6" s="14" t="s">
        <v>9</v>
      </c>
      <c r="C6" s="7" t="s">
        <v>29</v>
      </c>
      <c r="D6" s="8" t="s">
        <v>30</v>
      </c>
      <c r="E6" s="9" t="s">
        <v>31</v>
      </c>
      <c r="F6" s="10">
        <v>42744</v>
      </c>
      <c r="G6" s="10">
        <v>44196</v>
      </c>
      <c r="H6" s="11">
        <f>2300*12</f>
        <v>27600</v>
      </c>
      <c r="I6" s="12" t="s">
        <v>32</v>
      </c>
      <c r="V6" s="16" t="s">
        <v>33</v>
      </c>
    </row>
    <row r="7" spans="1:22" s="15" customFormat="1" ht="20.25" customHeight="1" x14ac:dyDescent="0.2">
      <c r="A7" s="13">
        <f>IFERROR(VLOOKUP(B7,'[1]DADOS (OCULTAR)'!$P$3:$R$56,3,0),"")</f>
        <v>9039744000780</v>
      </c>
      <c r="B7" s="14" t="s">
        <v>9</v>
      </c>
      <c r="C7" s="7" t="s">
        <v>34</v>
      </c>
      <c r="D7" s="8" t="s">
        <v>35</v>
      </c>
      <c r="E7" s="9" t="s">
        <v>36</v>
      </c>
      <c r="F7" s="10">
        <v>43922</v>
      </c>
      <c r="G7" s="10">
        <v>44196</v>
      </c>
      <c r="H7" s="11">
        <v>0</v>
      </c>
      <c r="I7" s="12" t="s">
        <v>37</v>
      </c>
      <c r="V7" s="16" t="s">
        <v>38</v>
      </c>
    </row>
    <row r="8" spans="1:22" s="15" customFormat="1" ht="20.25" customHeight="1" x14ac:dyDescent="0.2">
      <c r="A8" s="13">
        <f>IFERROR(VLOOKUP(B8,'[1]DADOS (OCULTAR)'!$P$3:$R$56,3,0),"")</f>
        <v>9039744000780</v>
      </c>
      <c r="B8" s="14" t="s">
        <v>9</v>
      </c>
      <c r="C8" s="7" t="s">
        <v>24</v>
      </c>
      <c r="D8" s="8" t="s">
        <v>39</v>
      </c>
      <c r="E8" s="9" t="s">
        <v>40</v>
      </c>
      <c r="F8" s="10">
        <v>43328</v>
      </c>
      <c r="G8" s="10">
        <v>44196</v>
      </c>
      <c r="H8" s="11">
        <f>176075.48*12</f>
        <v>2112905.7600000002</v>
      </c>
      <c r="I8" s="12" t="s">
        <v>41</v>
      </c>
      <c r="V8" s="16" t="s">
        <v>42</v>
      </c>
    </row>
    <row r="9" spans="1:22" s="15" customFormat="1" ht="20.25" customHeight="1" x14ac:dyDescent="0.2">
      <c r="A9" s="13">
        <f>IFERROR(VLOOKUP(B9,'[1]DADOS (OCULTAR)'!$P$3:$R$56,3,0),"")</f>
        <v>9039744000780</v>
      </c>
      <c r="B9" s="14" t="s">
        <v>9</v>
      </c>
      <c r="C9" s="7" t="s">
        <v>43</v>
      </c>
      <c r="D9" s="8" t="s">
        <v>44</v>
      </c>
      <c r="E9" s="9" t="s">
        <v>45</v>
      </c>
      <c r="F9" s="10">
        <v>41891</v>
      </c>
      <c r="G9" s="10">
        <v>44196</v>
      </c>
      <c r="H9" s="11">
        <f>1200*12</f>
        <v>14400</v>
      </c>
      <c r="I9" s="12" t="s">
        <v>46</v>
      </c>
      <c r="V9" s="16" t="s">
        <v>47</v>
      </c>
    </row>
    <row r="10" spans="1:22" s="15" customFormat="1" ht="20.25" customHeight="1" x14ac:dyDescent="0.2">
      <c r="A10" s="13">
        <f>IFERROR(VLOOKUP(B10,'[1]DADOS (OCULTAR)'!$P$3:$R$56,3,0),"")</f>
        <v>9039744000780</v>
      </c>
      <c r="B10" s="14" t="s">
        <v>9</v>
      </c>
      <c r="C10" s="7" t="s">
        <v>48</v>
      </c>
      <c r="D10" s="8" t="s">
        <v>49</v>
      </c>
      <c r="E10" s="9" t="s">
        <v>50</v>
      </c>
      <c r="F10" s="10">
        <v>42887</v>
      </c>
      <c r="G10" s="10">
        <v>44196</v>
      </c>
      <c r="H10" s="11">
        <f>7406.67*12</f>
        <v>88880.040000000008</v>
      </c>
      <c r="I10" s="12" t="s">
        <v>51</v>
      </c>
      <c r="V10" s="16" t="s">
        <v>52</v>
      </c>
    </row>
    <row r="11" spans="1:22" s="15" customFormat="1" ht="20.25" customHeight="1" x14ac:dyDescent="0.2">
      <c r="A11" s="13">
        <f>IFERROR(VLOOKUP(B11,'[1]DADOS (OCULTAR)'!$P$3:$R$56,3,0),"")</f>
        <v>9039744000780</v>
      </c>
      <c r="B11" s="14" t="s">
        <v>9</v>
      </c>
      <c r="C11" s="7" t="s">
        <v>53</v>
      </c>
      <c r="D11" s="8" t="s">
        <v>54</v>
      </c>
      <c r="E11" s="9" t="s">
        <v>55</v>
      </c>
      <c r="F11" s="10">
        <v>43929</v>
      </c>
      <c r="G11" s="10">
        <v>44196</v>
      </c>
      <c r="H11" s="11">
        <f>1698*12</f>
        <v>20376</v>
      </c>
      <c r="I11" s="12" t="s">
        <v>56</v>
      </c>
      <c r="V11" s="16" t="s">
        <v>57</v>
      </c>
    </row>
    <row r="12" spans="1:22" s="15" customFormat="1" ht="20.25" customHeight="1" x14ac:dyDescent="0.2">
      <c r="A12" s="13">
        <f>IFERROR(VLOOKUP(B12,'[1]DADOS (OCULTAR)'!$P$3:$R$56,3,0),"")</f>
        <v>9039744000780</v>
      </c>
      <c r="B12" s="14" t="s">
        <v>9</v>
      </c>
      <c r="C12" s="7" t="s">
        <v>58</v>
      </c>
      <c r="D12" s="8" t="s">
        <v>59</v>
      </c>
      <c r="E12" s="9" t="s">
        <v>60</v>
      </c>
      <c r="F12" s="10">
        <v>41791</v>
      </c>
      <c r="G12" s="10">
        <v>44196</v>
      </c>
      <c r="H12" s="11">
        <f>2850*12</f>
        <v>34200</v>
      </c>
      <c r="I12" s="12" t="s">
        <v>61</v>
      </c>
      <c r="V12" s="16" t="s">
        <v>62</v>
      </c>
    </row>
    <row r="13" spans="1:22" s="15" customFormat="1" ht="20.25" customHeight="1" x14ac:dyDescent="0.2">
      <c r="A13" s="13">
        <f>IFERROR(VLOOKUP(B13,'[1]DADOS (OCULTAR)'!$P$3:$R$56,3,0),"")</f>
        <v>9039744000780</v>
      </c>
      <c r="B13" s="14" t="s">
        <v>9</v>
      </c>
      <c r="C13" s="7" t="s">
        <v>63</v>
      </c>
      <c r="D13" s="8" t="s">
        <v>64</v>
      </c>
      <c r="E13" s="9" t="s">
        <v>65</v>
      </c>
      <c r="F13" s="10">
        <v>40269</v>
      </c>
      <c r="G13" s="10">
        <v>44196</v>
      </c>
      <c r="H13" s="11">
        <f>442.17*12</f>
        <v>5306.04</v>
      </c>
      <c r="I13" s="12" t="s">
        <v>66</v>
      </c>
      <c r="V13" s="16" t="s">
        <v>67</v>
      </c>
    </row>
    <row r="14" spans="1:22" s="15" customFormat="1" ht="20.25" customHeight="1" x14ac:dyDescent="0.2">
      <c r="A14" s="13">
        <f>IFERROR(VLOOKUP(B14,'[1]DADOS (OCULTAR)'!$P$3:$R$56,3,0),"")</f>
        <v>9039744000780</v>
      </c>
      <c r="B14" s="14" t="s">
        <v>9</v>
      </c>
      <c r="C14" s="7" t="s">
        <v>68</v>
      </c>
      <c r="D14" s="8" t="s">
        <v>69</v>
      </c>
      <c r="E14" s="9" t="s">
        <v>70</v>
      </c>
      <c r="F14" s="10">
        <v>41334</v>
      </c>
      <c r="G14" s="10">
        <v>44196</v>
      </c>
      <c r="H14" s="11">
        <f>4883.33*12</f>
        <v>58599.96</v>
      </c>
      <c r="I14" s="12" t="s">
        <v>71</v>
      </c>
      <c r="V14" s="16" t="s">
        <v>72</v>
      </c>
    </row>
    <row r="15" spans="1:22" s="15" customFormat="1" ht="20.25" customHeight="1" x14ac:dyDescent="0.2">
      <c r="A15" s="13">
        <f>IFERROR(VLOOKUP(B15,'[1]DADOS (OCULTAR)'!$P$3:$R$56,3,0),"")</f>
        <v>9039744000780</v>
      </c>
      <c r="B15" s="14" t="s">
        <v>9</v>
      </c>
      <c r="C15" s="7" t="s">
        <v>73</v>
      </c>
      <c r="D15" s="8" t="s">
        <v>74</v>
      </c>
      <c r="E15" s="9" t="s">
        <v>75</v>
      </c>
      <c r="F15" s="10">
        <v>41626</v>
      </c>
      <c r="G15" s="10">
        <v>44196</v>
      </c>
      <c r="H15" s="11">
        <f>2020*12</f>
        <v>24240</v>
      </c>
      <c r="I15" s="12" t="s">
        <v>76</v>
      </c>
      <c r="V15" s="16" t="s">
        <v>77</v>
      </c>
    </row>
    <row r="16" spans="1:22" s="15" customFormat="1" ht="20.25" customHeight="1" x14ac:dyDescent="0.2">
      <c r="A16" s="13">
        <f>IFERROR(VLOOKUP(B16,'[1]DADOS (OCULTAR)'!$P$3:$R$56,3,0),"")</f>
        <v>9039744000780</v>
      </c>
      <c r="B16" s="14" t="s">
        <v>9</v>
      </c>
      <c r="C16" s="7" t="s">
        <v>78</v>
      </c>
      <c r="D16" s="8" t="s">
        <v>79</v>
      </c>
      <c r="E16" s="9" t="s">
        <v>80</v>
      </c>
      <c r="F16" s="10">
        <v>42857</v>
      </c>
      <c r="G16" s="10">
        <v>44196</v>
      </c>
      <c r="H16" s="11">
        <v>0</v>
      </c>
      <c r="I16" s="12" t="s">
        <v>81</v>
      </c>
      <c r="V16" s="16" t="s">
        <v>82</v>
      </c>
    </row>
    <row r="17" spans="1:22" s="15" customFormat="1" ht="20.25" customHeight="1" x14ac:dyDescent="0.2">
      <c r="A17" s="13">
        <f>IFERROR(VLOOKUP(B17,'[1]DADOS (OCULTAR)'!$P$3:$R$56,3,0),"")</f>
        <v>9039744000780</v>
      </c>
      <c r="B17" s="14" t="s">
        <v>9</v>
      </c>
      <c r="C17" s="7" t="s">
        <v>83</v>
      </c>
      <c r="D17" s="8" t="s">
        <v>84</v>
      </c>
      <c r="E17" s="9" t="s">
        <v>85</v>
      </c>
      <c r="F17" s="10">
        <v>40695</v>
      </c>
      <c r="G17" s="10">
        <v>44196</v>
      </c>
      <c r="H17" s="11">
        <f>23303.35*12</f>
        <v>279640.19999999995</v>
      </c>
      <c r="I17" s="12" t="s">
        <v>86</v>
      </c>
      <c r="V17" s="16" t="s">
        <v>87</v>
      </c>
    </row>
    <row r="18" spans="1:22" s="15" customFormat="1" ht="20.25" customHeight="1" x14ac:dyDescent="0.2">
      <c r="A18" s="13">
        <f>IFERROR(VLOOKUP(B18,'[1]DADOS (OCULTAR)'!$P$3:$R$56,3,0),"")</f>
        <v>9039744000780</v>
      </c>
      <c r="B18" s="14" t="s">
        <v>9</v>
      </c>
      <c r="C18" s="7" t="s">
        <v>88</v>
      </c>
      <c r="D18" s="8" t="s">
        <v>89</v>
      </c>
      <c r="E18" s="9" t="s">
        <v>80</v>
      </c>
      <c r="F18" s="10">
        <v>42979</v>
      </c>
      <c r="G18" s="10">
        <v>44196</v>
      </c>
      <c r="H18" s="11">
        <f>4414.85*12</f>
        <v>52978.200000000004</v>
      </c>
      <c r="I18" s="12" t="s">
        <v>90</v>
      </c>
      <c r="V18" s="16" t="s">
        <v>91</v>
      </c>
    </row>
    <row r="19" spans="1:22" s="15" customFormat="1" ht="20.25" customHeight="1" x14ac:dyDescent="0.2">
      <c r="A19" s="13">
        <f>IFERROR(VLOOKUP(B19,'[1]DADOS (OCULTAR)'!$P$3:$R$56,3,0),"")</f>
        <v>9039744000780</v>
      </c>
      <c r="B19" s="14" t="s">
        <v>9</v>
      </c>
      <c r="C19" s="7" t="s">
        <v>92</v>
      </c>
      <c r="D19" s="8" t="s">
        <v>93</v>
      </c>
      <c r="E19" s="9" t="s">
        <v>94</v>
      </c>
      <c r="F19" s="10">
        <v>41177</v>
      </c>
      <c r="G19" s="10">
        <v>44196</v>
      </c>
      <c r="H19" s="11">
        <f>4250*12</f>
        <v>51000</v>
      </c>
      <c r="I19" s="12" t="s">
        <v>95</v>
      </c>
      <c r="V19" s="16" t="s">
        <v>96</v>
      </c>
    </row>
    <row r="20" spans="1:22" s="15" customFormat="1" ht="20.25" customHeight="1" x14ac:dyDescent="0.2">
      <c r="A20" s="13">
        <f>IFERROR(VLOOKUP(B20,'[1]DADOS (OCULTAR)'!$P$3:$R$56,3,0),"")</f>
        <v>9039744000780</v>
      </c>
      <c r="B20" s="14" t="s">
        <v>9</v>
      </c>
      <c r="C20" s="7" t="s">
        <v>97</v>
      </c>
      <c r="D20" s="8" t="s">
        <v>98</v>
      </c>
      <c r="E20" s="9" t="s">
        <v>99</v>
      </c>
      <c r="F20" s="10">
        <v>41244</v>
      </c>
      <c r="G20" s="10">
        <v>44196</v>
      </c>
      <c r="H20" s="11">
        <f>12393.33*12</f>
        <v>148719.96</v>
      </c>
      <c r="I20" s="12" t="s">
        <v>100</v>
      </c>
      <c r="V20" s="16" t="s">
        <v>101</v>
      </c>
    </row>
    <row r="21" spans="1:22" s="15" customFormat="1" ht="20.25" customHeight="1" x14ac:dyDescent="0.2">
      <c r="A21" s="13">
        <f>IFERROR(VLOOKUP(B21,'[1]DADOS (OCULTAR)'!$P$3:$R$56,3,0),"")</f>
        <v>9039744000780</v>
      </c>
      <c r="B21" s="14" t="s">
        <v>9</v>
      </c>
      <c r="C21" s="7" t="s">
        <v>102</v>
      </c>
      <c r="D21" s="8" t="s">
        <v>103</v>
      </c>
      <c r="E21" s="9" t="s">
        <v>104</v>
      </c>
      <c r="F21" s="10">
        <v>41730</v>
      </c>
      <c r="G21" s="10">
        <v>44196</v>
      </c>
      <c r="H21" s="11">
        <f>22735.76*12</f>
        <v>272829.12</v>
      </c>
      <c r="I21" s="12" t="s">
        <v>105</v>
      </c>
      <c r="V21" s="16" t="s">
        <v>106</v>
      </c>
    </row>
    <row r="22" spans="1:22" s="15" customFormat="1" ht="20.25" customHeight="1" x14ac:dyDescent="0.2">
      <c r="A22" s="13">
        <f>IFERROR(VLOOKUP(B22,'[1]DADOS (OCULTAR)'!$P$3:$R$56,3,0),"")</f>
        <v>9039744000780</v>
      </c>
      <c r="B22" s="14" t="s">
        <v>9</v>
      </c>
      <c r="C22" s="7" t="s">
        <v>102</v>
      </c>
      <c r="D22" s="8" t="s">
        <v>103</v>
      </c>
      <c r="E22" s="9" t="s">
        <v>107</v>
      </c>
      <c r="F22" s="10">
        <v>44046</v>
      </c>
      <c r="G22" s="10">
        <v>44196</v>
      </c>
      <c r="H22" s="11">
        <f>1130*12</f>
        <v>13560</v>
      </c>
      <c r="I22" s="12" t="s">
        <v>56</v>
      </c>
      <c r="V22" s="16" t="s">
        <v>108</v>
      </c>
    </row>
    <row r="23" spans="1:22" s="15" customFormat="1" ht="20.25" customHeight="1" x14ac:dyDescent="0.2">
      <c r="A23" s="13">
        <f>IFERROR(VLOOKUP(B23,'[1]DADOS (OCULTAR)'!$P$3:$R$56,3,0),"")</f>
        <v>9039744000780</v>
      </c>
      <c r="B23" s="14" t="s">
        <v>9</v>
      </c>
      <c r="C23" s="7" t="s">
        <v>109</v>
      </c>
      <c r="D23" s="8" t="s">
        <v>110</v>
      </c>
      <c r="E23" s="9" t="s">
        <v>111</v>
      </c>
      <c r="F23" s="10">
        <v>40360</v>
      </c>
      <c r="G23" s="10">
        <v>44196</v>
      </c>
      <c r="H23" s="11">
        <f>1350*12</f>
        <v>16200</v>
      </c>
      <c r="I23" s="12" t="s">
        <v>112</v>
      </c>
      <c r="V23" s="16" t="s">
        <v>113</v>
      </c>
    </row>
    <row r="24" spans="1:22" s="15" customFormat="1" ht="20.25" customHeight="1" x14ac:dyDescent="0.2">
      <c r="A24" s="13">
        <f>IFERROR(VLOOKUP(B24,'[1]DADOS (OCULTAR)'!$P$3:$R$56,3,0),"")</f>
        <v>9039744000780</v>
      </c>
      <c r="B24" s="14" t="s">
        <v>9</v>
      </c>
      <c r="C24" s="7" t="s">
        <v>114</v>
      </c>
      <c r="D24" s="8" t="s">
        <v>115</v>
      </c>
      <c r="E24" s="9" t="s">
        <v>116</v>
      </c>
      <c r="F24" s="10">
        <v>42065</v>
      </c>
      <c r="G24" s="10">
        <v>44196</v>
      </c>
      <c r="H24" s="11">
        <f>6000*12</f>
        <v>72000</v>
      </c>
      <c r="I24" s="12" t="s">
        <v>117</v>
      </c>
      <c r="V24" s="16" t="s">
        <v>118</v>
      </c>
    </row>
    <row r="25" spans="1:22" s="15" customFormat="1" ht="20.25" customHeight="1" x14ac:dyDescent="0.2">
      <c r="A25" s="13">
        <f>IFERROR(VLOOKUP(B25,'[1]DADOS (OCULTAR)'!$P$3:$R$56,3,0),"")</f>
        <v>9039744000780</v>
      </c>
      <c r="B25" s="14" t="s">
        <v>9</v>
      </c>
      <c r="C25" s="7" t="s">
        <v>119</v>
      </c>
      <c r="D25" s="8" t="s">
        <v>120</v>
      </c>
      <c r="E25" s="9" t="s">
        <v>121</v>
      </c>
      <c r="F25" s="10">
        <v>43978</v>
      </c>
      <c r="G25" s="10">
        <v>44196</v>
      </c>
      <c r="H25" s="11">
        <f>1376*12</f>
        <v>16512</v>
      </c>
      <c r="I25" s="12" t="s">
        <v>122</v>
      </c>
      <c r="V25" s="16" t="s">
        <v>123</v>
      </c>
    </row>
    <row r="26" spans="1:22" s="15" customFormat="1" ht="20.25" customHeight="1" x14ac:dyDescent="0.2">
      <c r="A26" s="13">
        <f>IFERROR(VLOOKUP(B26,'[1]DADOS (OCULTAR)'!$P$3:$R$56,3,0),"")</f>
        <v>9039744000780</v>
      </c>
      <c r="B26" s="14" t="s">
        <v>9</v>
      </c>
      <c r="C26" s="7" t="s">
        <v>124</v>
      </c>
      <c r="D26" s="8" t="s">
        <v>125</v>
      </c>
      <c r="E26" s="9" t="s">
        <v>126</v>
      </c>
      <c r="F26" s="10">
        <v>44040</v>
      </c>
      <c r="G26" s="10">
        <v>44196</v>
      </c>
      <c r="H26" s="11">
        <v>0</v>
      </c>
      <c r="I26" s="12" t="s">
        <v>56</v>
      </c>
      <c r="V26" s="16" t="s">
        <v>127</v>
      </c>
    </row>
    <row r="27" spans="1:22" s="15" customFormat="1" ht="20.25" customHeight="1" x14ac:dyDescent="0.2">
      <c r="A27" s="13">
        <f>IFERROR(VLOOKUP(B27,'[1]DADOS (OCULTAR)'!$P$3:$R$56,3,0),"")</f>
        <v>9039744000780</v>
      </c>
      <c r="B27" s="14" t="s">
        <v>9</v>
      </c>
      <c r="C27" s="7" t="s">
        <v>128</v>
      </c>
      <c r="D27" s="8" t="s">
        <v>129</v>
      </c>
      <c r="E27" s="9" t="s">
        <v>130</v>
      </c>
      <c r="F27" s="10">
        <v>40973</v>
      </c>
      <c r="G27" s="10">
        <v>44196</v>
      </c>
      <c r="H27" s="11">
        <f>1500*12</f>
        <v>18000</v>
      </c>
      <c r="I27" s="12" t="s">
        <v>131</v>
      </c>
      <c r="V27" s="16" t="s">
        <v>132</v>
      </c>
    </row>
    <row r="28" spans="1:22" s="15" customFormat="1" ht="20.25" customHeight="1" x14ac:dyDescent="0.2">
      <c r="A28" s="13">
        <f>IFERROR(VLOOKUP(B28,'[1]DADOS (OCULTAR)'!$P$3:$R$56,3,0),"")</f>
        <v>9039744000780</v>
      </c>
      <c r="B28" s="14" t="s">
        <v>9</v>
      </c>
      <c r="C28" s="7" t="s">
        <v>133</v>
      </c>
      <c r="D28" s="8" t="s">
        <v>134</v>
      </c>
      <c r="E28" s="9" t="s">
        <v>135</v>
      </c>
      <c r="F28" s="10">
        <v>42522</v>
      </c>
      <c r="G28" s="10">
        <v>44196</v>
      </c>
      <c r="H28" s="11">
        <f>1850*12</f>
        <v>22200</v>
      </c>
      <c r="I28" s="12" t="s">
        <v>136</v>
      </c>
      <c r="V28" s="16" t="s">
        <v>137</v>
      </c>
    </row>
    <row r="29" spans="1:22" s="15" customFormat="1" ht="20.25" customHeight="1" x14ac:dyDescent="0.2">
      <c r="A29" s="13">
        <f>IFERROR(VLOOKUP(B29,'[1]DADOS (OCULTAR)'!$P$3:$R$56,3,0),"")</f>
        <v>9039744000780</v>
      </c>
      <c r="B29" s="14" t="s">
        <v>9</v>
      </c>
      <c r="C29" s="7" t="s">
        <v>133</v>
      </c>
      <c r="D29" s="8" t="s">
        <v>134</v>
      </c>
      <c r="E29" s="9" t="s">
        <v>138</v>
      </c>
      <c r="F29" s="10">
        <v>44046</v>
      </c>
      <c r="G29" s="10">
        <v>44196</v>
      </c>
      <c r="H29" s="11">
        <f>4150*12</f>
        <v>49800</v>
      </c>
      <c r="I29" s="12" t="s">
        <v>56</v>
      </c>
      <c r="V29" s="16" t="s">
        <v>139</v>
      </c>
    </row>
    <row r="30" spans="1:22" s="15" customFormat="1" ht="20.25" customHeight="1" x14ac:dyDescent="0.2">
      <c r="A30" s="13">
        <f>IFERROR(VLOOKUP(B30,'[1]DADOS (OCULTAR)'!$P$3:$R$56,3,0),"")</f>
        <v>9039744000780</v>
      </c>
      <c r="B30" s="14" t="s">
        <v>9</v>
      </c>
      <c r="C30" s="7" t="s">
        <v>140</v>
      </c>
      <c r="D30" s="8" t="s">
        <v>141</v>
      </c>
      <c r="E30" s="9" t="s">
        <v>142</v>
      </c>
      <c r="F30" s="10">
        <v>41334</v>
      </c>
      <c r="G30" s="10">
        <v>44196</v>
      </c>
      <c r="H30" s="11">
        <f>6512.33*12</f>
        <v>78147.959999999992</v>
      </c>
      <c r="I30" s="12" t="s">
        <v>143</v>
      </c>
      <c r="V30" s="16" t="s">
        <v>144</v>
      </c>
    </row>
    <row r="31" spans="1:22" s="15" customFormat="1" ht="20.25" customHeight="1" x14ac:dyDescent="0.2">
      <c r="A31" s="13">
        <f>IFERROR(VLOOKUP(B31,'[1]DADOS (OCULTAR)'!$P$3:$R$56,3,0),"")</f>
        <v>9039744000780</v>
      </c>
      <c r="B31" s="14" t="s">
        <v>9</v>
      </c>
      <c r="C31" s="7" t="s">
        <v>145</v>
      </c>
      <c r="D31" s="8" t="s">
        <v>146</v>
      </c>
      <c r="E31" s="9" t="s">
        <v>147</v>
      </c>
      <c r="F31" s="10">
        <v>42064</v>
      </c>
      <c r="G31" s="10">
        <v>44196</v>
      </c>
      <c r="H31" s="11">
        <f>2538.19*12</f>
        <v>30458.28</v>
      </c>
      <c r="I31" s="12" t="s">
        <v>148</v>
      </c>
      <c r="V31" s="16" t="s">
        <v>149</v>
      </c>
    </row>
    <row r="32" spans="1:22" s="15" customFormat="1" ht="20.25" customHeight="1" x14ac:dyDescent="0.2">
      <c r="A32" s="13">
        <f>IFERROR(VLOOKUP(B32,'[1]DADOS (OCULTAR)'!$P$3:$R$56,3,0),"")</f>
        <v>9039744000780</v>
      </c>
      <c r="B32" s="14" t="s">
        <v>9</v>
      </c>
      <c r="C32" s="7" t="s">
        <v>150</v>
      </c>
      <c r="D32" s="8" t="s">
        <v>151</v>
      </c>
      <c r="E32" s="9" t="s">
        <v>152</v>
      </c>
      <c r="F32" s="10">
        <v>42009</v>
      </c>
      <c r="G32" s="10">
        <v>44196</v>
      </c>
      <c r="H32" s="11">
        <f>220*12</f>
        <v>2640</v>
      </c>
      <c r="I32" s="12" t="s">
        <v>153</v>
      </c>
      <c r="V32" s="16" t="s">
        <v>154</v>
      </c>
    </row>
    <row r="33" spans="1:22" s="15" customFormat="1" ht="20.25" customHeight="1" x14ac:dyDescent="0.2">
      <c r="A33" s="13">
        <f>IFERROR(VLOOKUP(B33,'[1]DADOS (OCULTAR)'!$P$3:$R$56,3,0),"")</f>
        <v>9039744000780</v>
      </c>
      <c r="B33" s="14" t="s">
        <v>9</v>
      </c>
      <c r="C33" s="7" t="s">
        <v>155</v>
      </c>
      <c r="D33" s="8" t="s">
        <v>156</v>
      </c>
      <c r="E33" s="9" t="s">
        <v>157</v>
      </c>
      <c r="F33" s="10">
        <v>42219</v>
      </c>
      <c r="G33" s="10">
        <v>44196</v>
      </c>
      <c r="H33" s="11">
        <v>0</v>
      </c>
      <c r="I33" s="12" t="s">
        <v>158</v>
      </c>
      <c r="V33" s="16" t="s">
        <v>159</v>
      </c>
    </row>
    <row r="34" spans="1:22" s="15" customFormat="1" ht="20.25" customHeight="1" x14ac:dyDescent="0.2">
      <c r="A34" s="13">
        <f>IFERROR(VLOOKUP(B34,'[1]DADOS (OCULTAR)'!$P$3:$R$56,3,0),"")</f>
        <v>9039744000780</v>
      </c>
      <c r="B34" s="14" t="s">
        <v>9</v>
      </c>
      <c r="C34" s="7" t="s">
        <v>160</v>
      </c>
      <c r="D34" s="8" t="s">
        <v>161</v>
      </c>
      <c r="E34" s="9" t="s">
        <v>162</v>
      </c>
      <c r="F34" s="10">
        <v>43990</v>
      </c>
      <c r="G34" s="10">
        <v>44196</v>
      </c>
      <c r="H34" s="11">
        <v>0</v>
      </c>
      <c r="I34" s="12" t="s">
        <v>56</v>
      </c>
      <c r="V34" s="16" t="s">
        <v>163</v>
      </c>
    </row>
    <row r="35" spans="1:22" s="15" customFormat="1" ht="20.25" customHeight="1" x14ac:dyDescent="0.2">
      <c r="A35" s="13">
        <f>IFERROR(VLOOKUP(B35,'[1]DADOS (OCULTAR)'!$P$3:$R$56,3,0),"")</f>
        <v>9039744000780</v>
      </c>
      <c r="B35" s="14" t="s">
        <v>9</v>
      </c>
      <c r="C35" s="7" t="s">
        <v>164</v>
      </c>
      <c r="D35" s="8" t="s">
        <v>165</v>
      </c>
      <c r="E35" s="9" t="s">
        <v>166</v>
      </c>
      <c r="F35" s="10">
        <v>42324</v>
      </c>
      <c r="G35" s="10">
        <v>44196</v>
      </c>
      <c r="H35" s="11">
        <v>0</v>
      </c>
      <c r="I35" s="12" t="s">
        <v>167</v>
      </c>
      <c r="V35" s="16" t="s">
        <v>168</v>
      </c>
    </row>
    <row r="36" spans="1:22" s="15" customFormat="1" ht="20.25" customHeight="1" x14ac:dyDescent="0.2">
      <c r="A36" s="13">
        <f>IFERROR(VLOOKUP(B36,'[1]DADOS (OCULTAR)'!$P$3:$R$56,3,0),"")</f>
        <v>9039744000780</v>
      </c>
      <c r="B36" s="14" t="s">
        <v>9</v>
      </c>
      <c r="C36" s="7" t="s">
        <v>169</v>
      </c>
      <c r="D36" s="8" t="s">
        <v>170</v>
      </c>
      <c r="E36" s="9" t="s">
        <v>171</v>
      </c>
      <c r="F36" s="10">
        <v>43252</v>
      </c>
      <c r="G36" s="10">
        <v>44196</v>
      </c>
      <c r="H36" s="11">
        <f>4000*12</f>
        <v>48000</v>
      </c>
      <c r="I36" s="12" t="s">
        <v>172</v>
      </c>
      <c r="V36" s="16" t="s">
        <v>173</v>
      </c>
    </row>
    <row r="37" spans="1:22" s="15" customFormat="1" ht="20.25" customHeight="1" x14ac:dyDescent="0.2">
      <c r="A37" s="13">
        <f>IFERROR(VLOOKUP(B37,'[1]DADOS (OCULTAR)'!$P$3:$R$56,3,0),"")</f>
        <v>9039744000780</v>
      </c>
      <c r="B37" s="14" t="s">
        <v>9</v>
      </c>
      <c r="C37" s="7" t="s">
        <v>174</v>
      </c>
      <c r="D37" s="8" t="s">
        <v>175</v>
      </c>
      <c r="E37" s="9" t="s">
        <v>176</v>
      </c>
      <c r="F37" s="10">
        <v>42171</v>
      </c>
      <c r="G37" s="10">
        <v>44196</v>
      </c>
      <c r="H37" s="11">
        <f>10000*12</f>
        <v>120000</v>
      </c>
      <c r="I37" s="12" t="s">
        <v>177</v>
      </c>
      <c r="V37" s="16" t="s">
        <v>178</v>
      </c>
    </row>
    <row r="38" spans="1:22" s="15" customFormat="1" ht="20.25" customHeight="1" x14ac:dyDescent="0.2">
      <c r="A38" s="13">
        <f>IFERROR(VLOOKUP(B38,'[1]DADOS (OCULTAR)'!$P$3:$R$56,3,0),"")</f>
        <v>9039744000780</v>
      </c>
      <c r="B38" s="14" t="s">
        <v>9</v>
      </c>
      <c r="C38" s="7" t="s">
        <v>179</v>
      </c>
      <c r="D38" s="8" t="s">
        <v>180</v>
      </c>
      <c r="E38" s="9" t="s">
        <v>181</v>
      </c>
      <c r="F38" s="10">
        <v>43796</v>
      </c>
      <c r="G38" s="10">
        <v>44196</v>
      </c>
      <c r="H38" s="11">
        <f>4864.85*12</f>
        <v>58378.200000000004</v>
      </c>
      <c r="I38" s="12" t="s">
        <v>182</v>
      </c>
      <c r="V38" s="16" t="s">
        <v>183</v>
      </c>
    </row>
    <row r="39" spans="1:22" s="15" customFormat="1" ht="20.25" customHeight="1" x14ac:dyDescent="0.2">
      <c r="A39" s="13">
        <f>IFERROR(VLOOKUP(B39,'[1]DADOS (OCULTAR)'!$P$3:$R$56,3,0),"")</f>
        <v>9039744000780</v>
      </c>
      <c r="B39" s="14" t="s">
        <v>9</v>
      </c>
      <c r="C39" s="7" t="s">
        <v>184</v>
      </c>
      <c r="D39" s="8" t="s">
        <v>185</v>
      </c>
      <c r="E39" s="9" t="s">
        <v>186</v>
      </c>
      <c r="F39" s="10">
        <v>44040</v>
      </c>
      <c r="G39" s="10">
        <v>44196</v>
      </c>
      <c r="H39" s="11">
        <f>650*12</f>
        <v>7800</v>
      </c>
      <c r="I39" s="12" t="s">
        <v>56</v>
      </c>
      <c r="V39" s="16" t="s">
        <v>187</v>
      </c>
    </row>
    <row r="40" spans="1:22" s="15" customFormat="1" ht="20.25" customHeight="1" x14ac:dyDescent="0.2">
      <c r="A40" s="13">
        <f>IFERROR(VLOOKUP(B40,'[1]DADOS (OCULTAR)'!$P$3:$R$56,3,0),"")</f>
        <v>9039744000780</v>
      </c>
      <c r="B40" s="14" t="s">
        <v>9</v>
      </c>
      <c r="C40" s="7" t="s">
        <v>188</v>
      </c>
      <c r="D40" s="8" t="s">
        <v>189</v>
      </c>
      <c r="E40" s="9" t="s">
        <v>190</v>
      </c>
      <c r="F40" s="10">
        <v>43040</v>
      </c>
      <c r="G40" s="10">
        <v>44196</v>
      </c>
      <c r="H40" s="11">
        <v>0</v>
      </c>
      <c r="I40" s="12" t="s">
        <v>191</v>
      </c>
      <c r="V40" s="16" t="s">
        <v>192</v>
      </c>
    </row>
    <row r="41" spans="1:22" s="15" customFormat="1" ht="20.25" customHeight="1" x14ac:dyDescent="0.2">
      <c r="A41" s="13">
        <f>IFERROR(VLOOKUP(B41,'[1]DADOS (OCULTAR)'!$P$3:$R$56,3,0),"")</f>
        <v>9039744000780</v>
      </c>
      <c r="B41" s="14" t="s">
        <v>9</v>
      </c>
      <c r="C41" s="7" t="s">
        <v>193</v>
      </c>
      <c r="D41" s="8" t="s">
        <v>194</v>
      </c>
      <c r="E41" s="9" t="s">
        <v>195</v>
      </c>
      <c r="F41" s="10">
        <v>43619</v>
      </c>
      <c r="G41" s="10">
        <v>44196</v>
      </c>
      <c r="H41" s="11">
        <f>5407.49*12</f>
        <v>64889.88</v>
      </c>
      <c r="I41" s="12" t="s">
        <v>196</v>
      </c>
      <c r="V41" s="16" t="s">
        <v>197</v>
      </c>
    </row>
    <row r="42" spans="1:22" s="15" customFormat="1" ht="20.25" customHeight="1" x14ac:dyDescent="0.2">
      <c r="A42" s="13">
        <f>IFERROR(VLOOKUP(B42,'[1]DADOS (OCULTAR)'!$P$3:$R$56,3,0),"")</f>
        <v>9039744000780</v>
      </c>
      <c r="B42" s="14" t="s">
        <v>9</v>
      </c>
      <c r="C42" s="7" t="s">
        <v>198</v>
      </c>
      <c r="D42" s="8" t="s">
        <v>199</v>
      </c>
      <c r="E42" s="9" t="s">
        <v>200</v>
      </c>
      <c r="F42" s="10">
        <v>43560</v>
      </c>
      <c r="G42" s="10">
        <v>44196</v>
      </c>
      <c r="H42" s="11">
        <f>8000*12</f>
        <v>96000</v>
      </c>
      <c r="I42" s="12" t="s">
        <v>201</v>
      </c>
      <c r="V42" s="16" t="s">
        <v>202</v>
      </c>
    </row>
    <row r="43" spans="1:22" s="15" customFormat="1" ht="20.25" customHeight="1" x14ac:dyDescent="0.2">
      <c r="A43" s="13">
        <f>IFERROR(VLOOKUP(B43,'[1]DADOS (OCULTAR)'!$P$3:$R$56,3,0),"")</f>
        <v>9039744000780</v>
      </c>
      <c r="B43" s="14" t="s">
        <v>9</v>
      </c>
      <c r="C43" s="7" t="s">
        <v>203</v>
      </c>
      <c r="D43" s="8" t="s">
        <v>204</v>
      </c>
      <c r="E43" s="9" t="s">
        <v>205</v>
      </c>
      <c r="F43" s="10">
        <v>41334</v>
      </c>
      <c r="G43" s="10">
        <v>44196</v>
      </c>
      <c r="H43" s="11">
        <f>2600*12</f>
        <v>31200</v>
      </c>
      <c r="I43" s="12" t="s">
        <v>206</v>
      </c>
      <c r="V43" s="16" t="s">
        <v>207</v>
      </c>
    </row>
    <row r="44" spans="1:22" s="15" customFormat="1" ht="20.25" customHeight="1" x14ac:dyDescent="0.2">
      <c r="A44" s="13">
        <f>IFERROR(VLOOKUP(B44,'[1]DADOS (OCULTAR)'!$P$3:$R$56,3,0),"")</f>
        <v>9039744000780</v>
      </c>
      <c r="B44" s="14" t="s">
        <v>9</v>
      </c>
      <c r="C44" s="7" t="s">
        <v>208</v>
      </c>
      <c r="D44" s="8" t="s">
        <v>209</v>
      </c>
      <c r="E44" s="9" t="s">
        <v>210</v>
      </c>
      <c r="F44" s="10">
        <v>41244</v>
      </c>
      <c r="G44" s="10">
        <v>44196</v>
      </c>
      <c r="H44" s="11">
        <f>930*12</f>
        <v>11160</v>
      </c>
      <c r="I44" s="12" t="s">
        <v>211</v>
      </c>
      <c r="V44" s="16" t="s">
        <v>212</v>
      </c>
    </row>
    <row r="45" spans="1:22" s="15" customFormat="1" ht="20.25" customHeight="1" x14ac:dyDescent="0.2">
      <c r="A45" s="13">
        <f>IFERROR(VLOOKUP(B45,'[1]DADOS (OCULTAR)'!$P$3:$R$56,3,0),"")</f>
        <v>9039744000780</v>
      </c>
      <c r="B45" s="14" t="s">
        <v>9</v>
      </c>
      <c r="C45" s="7" t="s">
        <v>213</v>
      </c>
      <c r="D45" s="8" t="s">
        <v>214</v>
      </c>
      <c r="E45" s="9" t="s">
        <v>215</v>
      </c>
      <c r="F45" s="10">
        <v>44047</v>
      </c>
      <c r="G45" s="10">
        <v>44196</v>
      </c>
      <c r="H45" s="11">
        <v>0</v>
      </c>
      <c r="I45" s="12" t="s">
        <v>56</v>
      </c>
      <c r="V45" s="16" t="s">
        <v>216</v>
      </c>
    </row>
    <row r="46" spans="1:22" s="15" customFormat="1" ht="20.25" customHeight="1" x14ac:dyDescent="0.2">
      <c r="A46" s="13">
        <f>IFERROR(VLOOKUP(B46,'[1]DADOS (OCULTAR)'!$P$3:$R$56,3,0),"")</f>
        <v>9039744000780</v>
      </c>
      <c r="B46" s="14" t="s">
        <v>9</v>
      </c>
      <c r="C46" s="7" t="s">
        <v>217</v>
      </c>
      <c r="D46" s="8" t="s">
        <v>218</v>
      </c>
      <c r="E46" s="9" t="s">
        <v>219</v>
      </c>
      <c r="F46" s="10">
        <v>41792</v>
      </c>
      <c r="G46" s="10">
        <v>44196</v>
      </c>
      <c r="H46" s="11">
        <f>3173.33*12</f>
        <v>38079.96</v>
      </c>
      <c r="I46" s="12" t="s">
        <v>220</v>
      </c>
      <c r="V46" s="16" t="s">
        <v>221</v>
      </c>
    </row>
    <row r="47" spans="1:22" ht="20.25" customHeight="1" x14ac:dyDescent="0.2">
      <c r="A47" s="13">
        <f>IFERROR(VLOOKUP(B47,'[1]DADOS (OCULTAR)'!$P$3:$R$56,3,0),"")</f>
        <v>9039744000780</v>
      </c>
      <c r="B47" s="14" t="s">
        <v>9</v>
      </c>
      <c r="C47" s="7" t="s">
        <v>222</v>
      </c>
      <c r="D47" s="8" t="s">
        <v>223</v>
      </c>
      <c r="E47" s="9" t="s">
        <v>224</v>
      </c>
      <c r="F47" s="10">
        <v>42122</v>
      </c>
      <c r="G47" s="10">
        <v>44196</v>
      </c>
      <c r="H47" s="11">
        <f>12446.69*12</f>
        <v>149360.28</v>
      </c>
      <c r="I47" s="12" t="s">
        <v>225</v>
      </c>
    </row>
    <row r="48" spans="1:22" ht="20.25" customHeight="1" x14ac:dyDescent="0.2">
      <c r="A48" s="13">
        <f>IFERROR(VLOOKUP(B48,'[1]DADOS (OCULTAR)'!$P$3:$R$56,3,0),"")</f>
        <v>9039744000780</v>
      </c>
      <c r="B48" s="14" t="s">
        <v>9</v>
      </c>
      <c r="C48" s="7" t="s">
        <v>226</v>
      </c>
      <c r="D48" s="8" t="s">
        <v>227</v>
      </c>
      <c r="E48" s="9" t="s">
        <v>228</v>
      </c>
      <c r="F48" s="10">
        <v>41153</v>
      </c>
      <c r="G48" s="10">
        <v>44196</v>
      </c>
      <c r="H48" s="11">
        <f>24992.22*12</f>
        <v>299906.64</v>
      </c>
      <c r="I48" s="12" t="s">
        <v>229</v>
      </c>
    </row>
    <row r="49" spans="1:9" ht="20.25" customHeight="1" x14ac:dyDescent="0.2">
      <c r="A49" s="13">
        <f>IFERROR(VLOOKUP(B49,'[1]DADOS (OCULTAR)'!$P$3:$R$56,3,0),"")</f>
        <v>9039744000780</v>
      </c>
      <c r="B49" s="14" t="s">
        <v>9</v>
      </c>
      <c r="C49" s="7" t="s">
        <v>230</v>
      </c>
      <c r="D49" s="8" t="s">
        <v>231</v>
      </c>
      <c r="E49" s="9" t="s">
        <v>12</v>
      </c>
      <c r="F49" s="10">
        <v>42217</v>
      </c>
      <c r="G49" s="10">
        <v>44196</v>
      </c>
      <c r="H49" s="11">
        <f>11000*12</f>
        <v>132000</v>
      </c>
      <c r="I49" s="12" t="s">
        <v>232</v>
      </c>
    </row>
    <row r="50" spans="1:9" ht="20.25" customHeight="1" x14ac:dyDescent="0.2">
      <c r="A50" s="13">
        <f>IFERROR(VLOOKUP(B50,'[1]DADOS (OCULTAR)'!$P$3:$R$56,3,0),"")</f>
        <v>9039744000780</v>
      </c>
      <c r="B50" s="14" t="s">
        <v>9</v>
      </c>
      <c r="C50" s="7" t="s">
        <v>233</v>
      </c>
      <c r="D50" s="8" t="s">
        <v>234</v>
      </c>
      <c r="E50" s="9" t="s">
        <v>235</v>
      </c>
      <c r="F50" s="10">
        <v>40330</v>
      </c>
      <c r="G50" s="10">
        <v>44196</v>
      </c>
      <c r="H50" s="11">
        <f>7581*12</f>
        <v>90972</v>
      </c>
      <c r="I50" s="12" t="s">
        <v>56</v>
      </c>
    </row>
    <row r="51" spans="1:9" ht="20.25" customHeight="1" x14ac:dyDescent="0.2">
      <c r="A51" s="13">
        <f>IFERROR(VLOOKUP(B51,'[1]DADOS (OCULTAR)'!$P$3:$R$56,3,0),"")</f>
        <v>9039744000780</v>
      </c>
      <c r="B51" s="14" t="s">
        <v>9</v>
      </c>
      <c r="C51" s="7" t="s">
        <v>236</v>
      </c>
      <c r="D51" s="8" t="s">
        <v>237</v>
      </c>
      <c r="E51" s="9" t="s">
        <v>238</v>
      </c>
      <c r="F51" s="10">
        <v>42705</v>
      </c>
      <c r="G51" s="10">
        <v>44196</v>
      </c>
      <c r="H51" s="11">
        <f>2751.69*12</f>
        <v>33020.28</v>
      </c>
      <c r="I51" s="12" t="s">
        <v>239</v>
      </c>
    </row>
    <row r="52" spans="1:9" ht="20.25" customHeight="1" x14ac:dyDescent="0.2">
      <c r="A52" s="13">
        <f>IFERROR(VLOOKUP(B52,'[1]DADOS (OCULTAR)'!$P$3:$R$56,3,0),"")</f>
        <v>9039744000780</v>
      </c>
      <c r="B52" s="14" t="s">
        <v>9</v>
      </c>
      <c r="C52" s="7" t="s">
        <v>240</v>
      </c>
      <c r="D52" s="8" t="s">
        <v>241</v>
      </c>
      <c r="E52" s="9" t="s">
        <v>242</v>
      </c>
      <c r="F52" s="10">
        <v>42422</v>
      </c>
      <c r="G52" s="10">
        <v>44196</v>
      </c>
      <c r="H52" s="11">
        <f>3261.6*12</f>
        <v>39139.199999999997</v>
      </c>
      <c r="I52" s="12" t="s">
        <v>243</v>
      </c>
    </row>
    <row r="53" spans="1:9" ht="20.25" customHeight="1" x14ac:dyDescent="0.2">
      <c r="A53" s="13">
        <f>IFERROR(VLOOKUP(B53,'[1]DADOS (OCULTAR)'!$P$3:$R$56,3,0),"")</f>
        <v>9039744000780</v>
      </c>
      <c r="B53" s="14" t="s">
        <v>9</v>
      </c>
      <c r="C53" s="7" t="s">
        <v>244</v>
      </c>
      <c r="D53" s="8" t="s">
        <v>245</v>
      </c>
      <c r="E53" s="9" t="s">
        <v>246</v>
      </c>
      <c r="F53" s="10">
        <v>42436</v>
      </c>
      <c r="G53" s="10">
        <v>44196</v>
      </c>
      <c r="H53" s="11">
        <f>4618*12</f>
        <v>55416</v>
      </c>
      <c r="I53" s="12" t="s">
        <v>247</v>
      </c>
    </row>
    <row r="54" spans="1:9" ht="20.25" customHeight="1" x14ac:dyDescent="0.2">
      <c r="A54" s="13">
        <f>IFERROR(VLOOKUP(B54,'[1]DADOS (OCULTAR)'!$P$3:$R$56,3,0),"")</f>
        <v>9039744000780</v>
      </c>
      <c r="B54" s="14" t="s">
        <v>9</v>
      </c>
      <c r="C54" s="7" t="s">
        <v>248</v>
      </c>
      <c r="D54" s="8" t="s">
        <v>249</v>
      </c>
      <c r="E54" s="9" t="s">
        <v>250</v>
      </c>
      <c r="F54" s="10">
        <v>40483</v>
      </c>
      <c r="G54" s="10">
        <v>44196</v>
      </c>
      <c r="H54" s="11">
        <f>3194.63*12</f>
        <v>38335.56</v>
      </c>
      <c r="I54" s="12" t="s">
        <v>251</v>
      </c>
    </row>
    <row r="55" spans="1:9" ht="20.25" customHeight="1" x14ac:dyDescent="0.2">
      <c r="A55" s="13">
        <f>IFERROR(VLOOKUP(B55,'[1]DADOS (OCULTAR)'!$P$3:$R$56,3,0),"")</f>
        <v>9039744000780</v>
      </c>
      <c r="B55" s="14" t="s">
        <v>9</v>
      </c>
      <c r="C55" s="7" t="s">
        <v>252</v>
      </c>
      <c r="D55" s="8" t="s">
        <v>253</v>
      </c>
      <c r="E55" s="9" t="s">
        <v>254</v>
      </c>
      <c r="F55" s="10">
        <v>40330</v>
      </c>
      <c r="G55" s="10">
        <v>44196</v>
      </c>
      <c r="H55" s="11">
        <f>15968.92*12</f>
        <v>191627.04</v>
      </c>
      <c r="I55" s="12" t="s">
        <v>255</v>
      </c>
    </row>
    <row r="56" spans="1:9" ht="20.25" customHeight="1" x14ac:dyDescent="0.2">
      <c r="A56" s="13">
        <f>IFERROR(VLOOKUP(B56,'[1]DADOS (OCULTAR)'!$P$3:$R$56,3,0),"")</f>
        <v>9039744000780</v>
      </c>
      <c r="B56" s="14" t="s">
        <v>9</v>
      </c>
      <c r="C56" s="7" t="s">
        <v>256</v>
      </c>
      <c r="D56" s="8" t="s">
        <v>257</v>
      </c>
      <c r="E56" s="9" t="s">
        <v>258</v>
      </c>
      <c r="F56" s="10">
        <v>40330</v>
      </c>
      <c r="G56" s="10">
        <v>44196</v>
      </c>
      <c r="H56" s="11">
        <f>168337.56*12</f>
        <v>2020050.72</v>
      </c>
      <c r="I56" s="12" t="s">
        <v>259</v>
      </c>
    </row>
    <row r="57" spans="1:9" ht="20.25" customHeight="1" x14ac:dyDescent="0.2">
      <c r="A57" s="13">
        <f>IFERROR(VLOOKUP(B57,'[1]DADOS (OCULTAR)'!$P$3:$R$56,3,0),"")</f>
        <v>9039744000780</v>
      </c>
      <c r="B57" s="14" t="s">
        <v>9</v>
      </c>
      <c r="C57" s="7" t="s">
        <v>260</v>
      </c>
      <c r="D57" s="8" t="s">
        <v>261</v>
      </c>
      <c r="E57" s="9" t="s">
        <v>262</v>
      </c>
      <c r="F57" s="10">
        <v>40360</v>
      </c>
      <c r="G57" s="10">
        <v>44196</v>
      </c>
      <c r="H57" s="11">
        <f>4500*12</f>
        <v>54000</v>
      </c>
      <c r="I57" s="12" t="s">
        <v>263</v>
      </c>
    </row>
    <row r="58" spans="1:9" ht="20.25" customHeight="1" x14ac:dyDescent="0.2">
      <c r="A58" s="13">
        <f>IFERROR(VLOOKUP(B58,'[1]DADOS (OCULTAR)'!$P$3:$R$56,3,0),"")</f>
        <v>9039744000780</v>
      </c>
      <c r="B58" s="14" t="s">
        <v>9</v>
      </c>
      <c r="C58" s="7" t="s">
        <v>264</v>
      </c>
      <c r="D58" s="8" t="s">
        <v>265</v>
      </c>
      <c r="E58" s="9" t="s">
        <v>266</v>
      </c>
      <c r="F58" s="10">
        <v>43983</v>
      </c>
      <c r="G58" s="10">
        <v>44196</v>
      </c>
      <c r="H58" s="11">
        <v>0</v>
      </c>
      <c r="I58" s="12" t="s">
        <v>56</v>
      </c>
    </row>
    <row r="59" spans="1:9" ht="20.25" customHeight="1" x14ac:dyDescent="0.2">
      <c r="A59" s="13">
        <f>IFERROR(VLOOKUP(B59,'[1]DADOS (OCULTAR)'!$P$3:$R$56,3,0),"")</f>
        <v>9039744000780</v>
      </c>
      <c r="B59" s="14" t="s">
        <v>9</v>
      </c>
      <c r="C59" s="7" t="s">
        <v>267</v>
      </c>
      <c r="D59" s="8" t="s">
        <v>268</v>
      </c>
      <c r="E59" s="9" t="s">
        <v>269</v>
      </c>
      <c r="F59" s="10">
        <v>42156</v>
      </c>
      <c r="G59" s="10">
        <v>44196</v>
      </c>
      <c r="H59" s="11">
        <f>4000*12</f>
        <v>48000</v>
      </c>
      <c r="I59" s="12" t="s">
        <v>270</v>
      </c>
    </row>
    <row r="60" spans="1:9" ht="20.25" customHeight="1" x14ac:dyDescent="0.2">
      <c r="A60" s="13">
        <f>IFERROR(VLOOKUP(B60,'[1]DADOS (OCULTAR)'!$P$3:$R$56,3,0),"")</f>
        <v>9039744000780</v>
      </c>
      <c r="B60" s="14" t="s">
        <v>9</v>
      </c>
      <c r="C60" s="7" t="s">
        <v>271</v>
      </c>
      <c r="D60" s="8" t="s">
        <v>272</v>
      </c>
      <c r="E60" s="9" t="s">
        <v>273</v>
      </c>
      <c r="F60" s="10">
        <v>41769</v>
      </c>
      <c r="G60" s="10">
        <v>44196</v>
      </c>
      <c r="H60" s="11">
        <f>8285.02*12</f>
        <v>99420.24</v>
      </c>
      <c r="I60" s="12" t="s">
        <v>274</v>
      </c>
    </row>
    <row r="61" spans="1:9" ht="20.25" customHeight="1" x14ac:dyDescent="0.2">
      <c r="A61" s="13">
        <f>IFERROR(VLOOKUP(B61,'[1]DADOS (OCULTAR)'!$P$3:$R$56,3,0),"")</f>
        <v>9039744000780</v>
      </c>
      <c r="B61" s="14" t="s">
        <v>9</v>
      </c>
      <c r="C61" s="7" t="s">
        <v>275</v>
      </c>
      <c r="D61" s="8" t="s">
        <v>276</v>
      </c>
      <c r="E61" s="9" t="s">
        <v>277</v>
      </c>
      <c r="F61" s="10">
        <v>40544</v>
      </c>
      <c r="G61" s="10">
        <v>44196</v>
      </c>
      <c r="H61" s="11">
        <f>(52236.12+441.43+9654.78)*12</f>
        <v>747987.96</v>
      </c>
      <c r="I61" s="12" t="s">
        <v>278</v>
      </c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1"/>
      <c r="I62" s="12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1"/>
      <c r="I63" s="12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1"/>
      <c r="I64" s="12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1"/>
      <c r="I65" s="12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1"/>
      <c r="I66" s="12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1"/>
      <c r="I67" s="12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1"/>
      <c r="I68" s="12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1"/>
      <c r="I69" s="12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1"/>
      <c r="I70" s="12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1"/>
      <c r="I71" s="12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1"/>
      <c r="I72" s="12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1"/>
      <c r="I73" s="12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1"/>
      <c r="I74" s="12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1"/>
      <c r="I75" s="12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1"/>
      <c r="I76" s="12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1"/>
      <c r="I77" s="12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1"/>
      <c r="I78" s="12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1"/>
      <c r="I79" s="12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1"/>
      <c r="I80" s="12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1"/>
      <c r="I81" s="12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1"/>
      <c r="I82" s="12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1"/>
      <c r="I83" s="12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1"/>
      <c r="I84" s="12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1"/>
      <c r="I85" s="12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1"/>
      <c r="I86" s="12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1"/>
      <c r="I87" s="12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1"/>
      <c r="I88" s="12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1"/>
      <c r="I89" s="12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1"/>
      <c r="I90" s="12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1"/>
      <c r="I91" s="12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1"/>
      <c r="I92" s="12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1"/>
      <c r="I93" s="12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1"/>
      <c r="I94" s="12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1"/>
      <c r="I95" s="12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1"/>
      <c r="I96" s="12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1"/>
      <c r="I97" s="12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1"/>
      <c r="I98" s="12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1"/>
      <c r="I99" s="12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1"/>
      <c r="I100" s="12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1"/>
      <c r="I101" s="12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1"/>
      <c r="I102" s="12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1"/>
      <c r="I103" s="12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1"/>
      <c r="I104" s="12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1"/>
      <c r="I105" s="12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1"/>
      <c r="I106" s="12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1"/>
      <c r="I107" s="12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1"/>
      <c r="I108" s="12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1"/>
      <c r="I109" s="12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1"/>
      <c r="I110" s="12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1"/>
      <c r="I111" s="12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1"/>
      <c r="I112" s="12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1"/>
      <c r="I113" s="12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1"/>
      <c r="I114" s="12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1"/>
      <c r="I115" s="12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1"/>
      <c r="I116" s="12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1"/>
      <c r="I117" s="12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1"/>
      <c r="I118" s="12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1"/>
      <c r="I119" s="12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1"/>
      <c r="I120" s="12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1"/>
      <c r="I121" s="12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1"/>
      <c r="I122" s="12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1"/>
      <c r="I123" s="12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1"/>
      <c r="I124" s="12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1"/>
      <c r="I125" s="12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1"/>
      <c r="I126" s="12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1"/>
      <c r="I127" s="12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1"/>
      <c r="I128" s="12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1"/>
      <c r="I129" s="12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1"/>
      <c r="I130" s="12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1"/>
      <c r="I131" s="12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1"/>
      <c r="I132" s="12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1"/>
      <c r="I133" s="12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1"/>
      <c r="I134" s="12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1"/>
      <c r="I135" s="12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1"/>
      <c r="I136" s="12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1"/>
      <c r="I137" s="12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1"/>
      <c r="I138" s="12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1"/>
      <c r="I139" s="12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1"/>
      <c r="I140" s="12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1"/>
      <c r="I141" s="12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1"/>
      <c r="I142" s="12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1"/>
      <c r="I143" s="12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1"/>
      <c r="I144" s="12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1"/>
      <c r="I145" s="12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1"/>
      <c r="I146" s="12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1"/>
      <c r="I147" s="12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1"/>
      <c r="I148" s="12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1"/>
      <c r="I149" s="12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1"/>
      <c r="I150" s="12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1"/>
      <c r="I151" s="12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1"/>
      <c r="I152" s="12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1"/>
      <c r="I153" s="12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1"/>
      <c r="I154" s="12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1"/>
      <c r="I155" s="12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1"/>
      <c r="I156" s="12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1"/>
      <c r="I157" s="12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1"/>
      <c r="I158" s="12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1"/>
      <c r="I159" s="12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1"/>
      <c r="I160" s="12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1"/>
      <c r="I161" s="12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1"/>
      <c r="I162" s="12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1"/>
      <c r="I163" s="12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1"/>
      <c r="I164" s="12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1"/>
      <c r="I165" s="12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1"/>
      <c r="I166" s="12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1"/>
      <c r="I167" s="12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1"/>
      <c r="I168" s="12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1"/>
      <c r="I169" s="12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1"/>
      <c r="I170" s="12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1"/>
      <c r="I171" s="12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1"/>
      <c r="I172" s="12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1"/>
      <c r="I173" s="12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1"/>
      <c r="I174" s="12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1"/>
      <c r="I175" s="12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1"/>
      <c r="I176" s="12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1"/>
      <c r="I177" s="12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1"/>
      <c r="I178" s="12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1"/>
      <c r="I179" s="12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1"/>
      <c r="I180" s="12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1"/>
      <c r="I181" s="12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1"/>
      <c r="I182" s="12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1"/>
      <c r="I183" s="12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1"/>
      <c r="I184" s="12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1"/>
      <c r="I185" s="12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1"/>
      <c r="I186" s="12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1"/>
      <c r="I187" s="12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1"/>
      <c r="I188" s="12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1"/>
      <c r="I189" s="12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1"/>
      <c r="I190" s="12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1"/>
      <c r="I191" s="12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1"/>
      <c r="I192" s="12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1"/>
      <c r="I193" s="12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1"/>
      <c r="I194" s="12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1"/>
      <c r="I195" s="12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1"/>
      <c r="I196" s="12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1"/>
      <c r="I197" s="12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1"/>
      <c r="I198" s="12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1"/>
      <c r="I199" s="12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1"/>
      <c r="I200" s="12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1"/>
      <c r="I201" s="12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1"/>
      <c r="I202" s="12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1"/>
      <c r="I203" s="12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1"/>
      <c r="I204" s="12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1"/>
      <c r="I205" s="12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1"/>
      <c r="I206" s="12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1"/>
      <c r="I207" s="12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1"/>
      <c r="I208" s="12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1"/>
      <c r="I209" s="12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1"/>
      <c r="I210" s="12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1"/>
      <c r="I211" s="12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1"/>
      <c r="I212" s="12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1"/>
      <c r="I213" s="12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1"/>
      <c r="I214" s="12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1"/>
      <c r="I215" s="12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1"/>
      <c r="I216" s="12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1"/>
      <c r="I217" s="12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1"/>
      <c r="I218" s="12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1"/>
      <c r="I219" s="12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1"/>
      <c r="I220" s="12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1"/>
      <c r="I221" s="12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1"/>
      <c r="I222" s="12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1"/>
      <c r="I223" s="12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1"/>
      <c r="I224" s="12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1"/>
      <c r="I225" s="12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1"/>
      <c r="I226" s="12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1"/>
      <c r="I227" s="12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1"/>
      <c r="I228" s="12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1"/>
      <c r="I229" s="12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1"/>
      <c r="I230" s="12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1"/>
      <c r="I231" s="12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1"/>
      <c r="I232" s="12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1"/>
      <c r="I233" s="12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1"/>
      <c r="I234" s="12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1"/>
      <c r="I235" s="12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1"/>
      <c r="I236" s="12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1"/>
      <c r="I237" s="12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1"/>
      <c r="I238" s="12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1"/>
      <c r="I239" s="12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1"/>
      <c r="I240" s="12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1"/>
      <c r="I241" s="12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1"/>
      <c r="I242" s="12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1"/>
      <c r="I243" s="12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1"/>
      <c r="I244" s="12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1"/>
      <c r="I245" s="12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1"/>
      <c r="I246" s="12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1"/>
      <c r="I247" s="12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1"/>
      <c r="I248" s="12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1"/>
      <c r="I249" s="12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1"/>
      <c r="I250" s="12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1"/>
      <c r="I251" s="12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1"/>
      <c r="I252" s="12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1"/>
      <c r="I253" s="12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1"/>
      <c r="I254" s="12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1"/>
      <c r="I255" s="12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1"/>
      <c r="I256" s="12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1"/>
      <c r="I257" s="12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1"/>
      <c r="I258" s="12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1"/>
      <c r="I259" s="12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1"/>
      <c r="I260" s="12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1"/>
      <c r="I261" s="12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1"/>
      <c r="I262" s="12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1"/>
      <c r="I263" s="12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1"/>
      <c r="I264" s="12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1"/>
      <c r="I265" s="12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1"/>
      <c r="I266" s="12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1"/>
      <c r="I267" s="12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1"/>
      <c r="I268" s="12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1"/>
      <c r="I269" s="12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1"/>
      <c r="I270" s="12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1"/>
      <c r="I271" s="12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1"/>
      <c r="I272" s="12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1"/>
      <c r="I273" s="12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1"/>
      <c r="I274" s="12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1"/>
      <c r="I275" s="12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1"/>
      <c r="I276" s="12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1"/>
      <c r="I277" s="12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1"/>
      <c r="I278" s="12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1"/>
      <c r="I279" s="12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1"/>
      <c r="I280" s="12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1"/>
      <c r="I281" s="12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1"/>
      <c r="I282" s="12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1"/>
      <c r="I283" s="12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1"/>
      <c r="I284" s="12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1"/>
      <c r="I285" s="12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1"/>
      <c r="I286" s="12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1"/>
      <c r="I287" s="12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1"/>
      <c r="I288" s="12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1"/>
      <c r="I289" s="12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1"/>
      <c r="I290" s="12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1"/>
      <c r="I291" s="12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1"/>
      <c r="I292" s="12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1"/>
      <c r="I293" s="12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1"/>
      <c r="I294" s="12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1"/>
      <c r="I295" s="12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1"/>
      <c r="I296" s="12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1"/>
      <c r="I297" s="12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1"/>
      <c r="I298" s="12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1"/>
      <c r="I299" s="12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1"/>
      <c r="I300" s="12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1"/>
      <c r="I301" s="12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1"/>
      <c r="I302" s="12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1"/>
      <c r="I303" s="12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1"/>
      <c r="I304" s="12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1"/>
      <c r="I305" s="12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1"/>
      <c r="I306" s="12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1"/>
      <c r="I307" s="12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1"/>
      <c r="I308" s="12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1"/>
      <c r="I309" s="12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1"/>
      <c r="I310" s="12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1"/>
      <c r="I311" s="12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1"/>
      <c r="I312" s="12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1"/>
      <c r="I313" s="12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1"/>
      <c r="I314" s="12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1"/>
      <c r="I315" s="12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1"/>
      <c r="I316" s="12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1"/>
      <c r="I317" s="12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1"/>
      <c r="I318" s="12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1"/>
      <c r="I319" s="12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1"/>
      <c r="I320" s="12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1"/>
      <c r="I321" s="12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1"/>
      <c r="I322" s="12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1"/>
      <c r="I323" s="12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1"/>
      <c r="I324" s="12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1"/>
      <c r="I325" s="12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1"/>
      <c r="I326" s="12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1"/>
      <c r="I327" s="12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1"/>
      <c r="I328" s="12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1"/>
      <c r="I329" s="12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1"/>
      <c r="I330" s="12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1"/>
      <c r="I331" s="12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1"/>
      <c r="I332" s="12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1"/>
      <c r="I333" s="12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1"/>
      <c r="I334" s="12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1"/>
      <c r="I335" s="12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1"/>
      <c r="I336" s="12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1"/>
      <c r="I337" s="12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1"/>
      <c r="I338" s="12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1"/>
      <c r="I339" s="12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1"/>
      <c r="I340" s="12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1"/>
      <c r="I341" s="12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1"/>
      <c r="I342" s="12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1"/>
      <c r="I343" s="12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1"/>
      <c r="I344" s="12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1"/>
      <c r="I345" s="12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1"/>
      <c r="I346" s="12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1"/>
      <c r="I347" s="12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1"/>
      <c r="I348" s="12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1"/>
      <c r="I349" s="12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1"/>
      <c r="I350" s="12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1"/>
      <c r="I351" s="12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1"/>
      <c r="I352" s="12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1"/>
      <c r="I353" s="12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1"/>
      <c r="I354" s="12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1"/>
      <c r="I355" s="12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1"/>
      <c r="I356" s="12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1"/>
      <c r="I357" s="12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1"/>
      <c r="I358" s="12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1"/>
      <c r="I359" s="12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1"/>
      <c r="I360" s="12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1"/>
      <c r="I361" s="12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1"/>
      <c r="I362" s="12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1"/>
      <c r="I363" s="12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1"/>
      <c r="I364" s="12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1"/>
      <c r="I365" s="12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1"/>
      <c r="I366" s="12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1"/>
      <c r="I367" s="12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1"/>
      <c r="I368" s="12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1"/>
      <c r="I369" s="12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1"/>
      <c r="I370" s="12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1"/>
      <c r="I371" s="12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1"/>
      <c r="I372" s="12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1"/>
      <c r="I373" s="12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1"/>
      <c r="I374" s="12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1"/>
      <c r="I375" s="12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1"/>
      <c r="I376" s="12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1"/>
      <c r="I377" s="12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1"/>
      <c r="I378" s="12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1"/>
      <c r="I379" s="12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1"/>
      <c r="I380" s="12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1"/>
      <c r="I381" s="12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1"/>
      <c r="I382" s="12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1"/>
      <c r="I383" s="12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1"/>
      <c r="I384" s="12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1"/>
      <c r="I385" s="12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1"/>
      <c r="I386" s="12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1"/>
      <c r="I387" s="12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1"/>
      <c r="I388" s="12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1"/>
      <c r="I389" s="12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1"/>
      <c r="I390" s="12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1"/>
      <c r="I391" s="12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1"/>
      <c r="I392" s="12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1"/>
      <c r="I393" s="12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1"/>
      <c r="I394" s="12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1"/>
      <c r="I395" s="12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1"/>
      <c r="I396" s="12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1"/>
      <c r="I397" s="12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1"/>
      <c r="I398" s="12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1"/>
      <c r="I399" s="12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1"/>
      <c r="I400" s="12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1"/>
      <c r="I401" s="12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1"/>
      <c r="I402" s="12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1"/>
      <c r="I403" s="12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1"/>
      <c r="I404" s="12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1"/>
      <c r="I405" s="12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1"/>
      <c r="I406" s="12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1"/>
      <c r="I407" s="12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1"/>
      <c r="I408" s="12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1"/>
      <c r="I409" s="12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1"/>
      <c r="I410" s="12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1"/>
      <c r="I411" s="12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1"/>
      <c r="I412" s="12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1"/>
      <c r="I413" s="12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1"/>
      <c r="I414" s="12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1"/>
      <c r="I415" s="12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1"/>
      <c r="I416" s="12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1"/>
      <c r="I417" s="12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1"/>
      <c r="I418" s="12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1"/>
      <c r="I419" s="12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1"/>
      <c r="I420" s="12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1"/>
      <c r="I421" s="12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1"/>
      <c r="I422" s="12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1"/>
      <c r="I423" s="12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1"/>
      <c r="I424" s="12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1"/>
      <c r="I425" s="12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1"/>
      <c r="I426" s="12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1"/>
      <c r="I427" s="12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1"/>
      <c r="I428" s="12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1"/>
      <c r="I429" s="12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1"/>
      <c r="I430" s="12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1"/>
      <c r="I431" s="12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1"/>
      <c r="I432" s="12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1"/>
      <c r="I433" s="12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1"/>
      <c r="I434" s="12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1"/>
      <c r="I435" s="12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1"/>
      <c r="I436" s="12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1"/>
      <c r="I437" s="12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1"/>
      <c r="I438" s="12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1"/>
      <c r="I439" s="12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1"/>
      <c r="I440" s="12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1"/>
      <c r="I441" s="12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1"/>
      <c r="I442" s="12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1"/>
      <c r="I443" s="12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1"/>
      <c r="I444" s="12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1"/>
      <c r="I445" s="12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1"/>
      <c r="I446" s="12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1"/>
      <c r="I447" s="12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1"/>
      <c r="I448" s="12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1"/>
      <c r="I449" s="12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1"/>
      <c r="I450" s="12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1"/>
      <c r="I451" s="12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1"/>
      <c r="I452" s="12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1"/>
      <c r="I453" s="12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1"/>
      <c r="I454" s="12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1"/>
      <c r="I455" s="12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1"/>
      <c r="I456" s="12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1"/>
      <c r="I457" s="12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1"/>
      <c r="I458" s="12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1"/>
      <c r="I459" s="12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1"/>
      <c r="I460" s="12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1"/>
      <c r="I461" s="12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1"/>
      <c r="I462" s="12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1"/>
      <c r="I463" s="12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1"/>
      <c r="I464" s="12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1"/>
      <c r="I465" s="12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1"/>
      <c r="I466" s="12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1"/>
      <c r="I467" s="12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1"/>
      <c r="I468" s="12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1"/>
      <c r="I469" s="12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1"/>
      <c r="I470" s="12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1"/>
      <c r="I471" s="12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1"/>
      <c r="I472" s="12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1"/>
      <c r="I473" s="12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1"/>
      <c r="I474" s="12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1"/>
      <c r="I475" s="12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1"/>
      <c r="I476" s="12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1"/>
      <c r="I477" s="12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1"/>
      <c r="I478" s="12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1"/>
      <c r="I479" s="12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1"/>
      <c r="I480" s="12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1"/>
      <c r="I481" s="12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1"/>
      <c r="I482" s="12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1"/>
      <c r="I483" s="12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1"/>
      <c r="I484" s="12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1"/>
      <c r="I485" s="12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1"/>
      <c r="I486" s="12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1"/>
      <c r="I487" s="12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1"/>
      <c r="I488" s="12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1"/>
      <c r="I489" s="12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1"/>
      <c r="I490" s="12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1"/>
      <c r="I491" s="12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1"/>
      <c r="I492" s="12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1"/>
      <c r="I493" s="12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1"/>
      <c r="I494" s="12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1"/>
      <c r="I495" s="12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1"/>
      <c r="I496" s="12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1"/>
      <c r="I497" s="12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1"/>
      <c r="I498" s="12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1"/>
      <c r="I499" s="12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1"/>
      <c r="I500" s="12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1"/>
      <c r="I501" s="12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1"/>
      <c r="I502" s="12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1"/>
      <c r="I503" s="12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1"/>
      <c r="I504" s="12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1"/>
      <c r="I505" s="12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1"/>
      <c r="I506" s="12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1"/>
      <c r="I507" s="12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1"/>
      <c r="I508" s="12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1"/>
      <c r="I509" s="12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1"/>
      <c r="I510" s="12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1"/>
      <c r="I511" s="12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1"/>
      <c r="I512" s="12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1"/>
      <c r="I513" s="12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1"/>
      <c r="I514" s="12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1"/>
      <c r="I515" s="12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1"/>
      <c r="I516" s="12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1"/>
      <c r="I517" s="12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1"/>
      <c r="I518" s="12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1"/>
      <c r="I519" s="12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1"/>
      <c r="I520" s="12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1"/>
      <c r="I521" s="12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1"/>
      <c r="I522" s="12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1"/>
      <c r="I523" s="12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1"/>
      <c r="I524" s="12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1"/>
      <c r="I525" s="12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1"/>
      <c r="I526" s="12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1"/>
      <c r="I527" s="12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1"/>
      <c r="I528" s="12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1"/>
      <c r="I529" s="12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1"/>
      <c r="I530" s="12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1"/>
      <c r="I531" s="12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1"/>
      <c r="I532" s="12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1"/>
      <c r="I533" s="12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1"/>
      <c r="I534" s="12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1"/>
      <c r="I535" s="12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1"/>
      <c r="I536" s="12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1"/>
      <c r="I537" s="12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1"/>
      <c r="I538" s="12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1"/>
      <c r="I539" s="12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1"/>
      <c r="I540" s="12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1"/>
      <c r="I541" s="12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1"/>
      <c r="I542" s="12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1"/>
      <c r="I543" s="12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1"/>
      <c r="I544" s="12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1"/>
      <c r="I545" s="12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1"/>
      <c r="I546" s="12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1"/>
      <c r="I547" s="12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1"/>
      <c r="I548" s="12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1"/>
      <c r="I549" s="12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1"/>
      <c r="I550" s="12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1"/>
      <c r="I551" s="12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1"/>
      <c r="I552" s="12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1"/>
      <c r="I553" s="12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1"/>
      <c r="I554" s="12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1"/>
      <c r="I555" s="12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1"/>
      <c r="I556" s="12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1"/>
      <c r="I557" s="12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1"/>
      <c r="I558" s="12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1"/>
      <c r="I559" s="12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1"/>
      <c r="I560" s="12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1"/>
      <c r="I561" s="12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1"/>
      <c r="I562" s="12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1"/>
      <c r="I563" s="12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1"/>
      <c r="I564" s="12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1"/>
      <c r="I565" s="12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1"/>
      <c r="I566" s="12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1"/>
      <c r="I567" s="12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1"/>
      <c r="I568" s="12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1"/>
      <c r="I569" s="12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1"/>
      <c r="I570" s="12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1"/>
      <c r="I571" s="12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1"/>
      <c r="I572" s="12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1"/>
      <c r="I573" s="12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1"/>
      <c r="I574" s="12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1"/>
      <c r="I575" s="12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1"/>
      <c r="I576" s="12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1"/>
      <c r="I577" s="12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1"/>
      <c r="I578" s="12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1"/>
      <c r="I579" s="12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1"/>
      <c r="I580" s="12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1"/>
      <c r="I581" s="12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1"/>
      <c r="I582" s="12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1"/>
      <c r="I583" s="12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1"/>
      <c r="I584" s="12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1"/>
      <c r="I585" s="12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1"/>
      <c r="I586" s="12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1"/>
      <c r="I587" s="12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1"/>
      <c r="I588" s="12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1"/>
      <c r="I589" s="12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1"/>
      <c r="I590" s="12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1"/>
      <c r="I591" s="12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1"/>
      <c r="I592" s="12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1"/>
      <c r="I593" s="12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1"/>
      <c r="I594" s="12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1"/>
      <c r="I595" s="12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1"/>
      <c r="I596" s="12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1"/>
      <c r="I597" s="12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1"/>
      <c r="I598" s="12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1"/>
      <c r="I599" s="12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1"/>
      <c r="I600" s="12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1"/>
      <c r="I601" s="12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1"/>
      <c r="I602" s="12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1"/>
      <c r="I603" s="12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1"/>
      <c r="I604" s="12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1"/>
      <c r="I605" s="12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1"/>
      <c r="I606" s="12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1"/>
      <c r="I607" s="12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1"/>
      <c r="I608" s="12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1"/>
      <c r="I609" s="12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1"/>
      <c r="I610" s="12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1"/>
      <c r="I611" s="12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1"/>
      <c r="I612" s="12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1"/>
      <c r="I613" s="12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1"/>
      <c r="I614" s="12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1"/>
      <c r="I615" s="12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1"/>
      <c r="I616" s="12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1"/>
      <c r="I617" s="12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1"/>
      <c r="I618" s="12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1"/>
      <c r="I619" s="12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1"/>
      <c r="I620" s="12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1"/>
      <c r="I621" s="12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1"/>
      <c r="I622" s="12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1"/>
      <c r="I623" s="12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1"/>
      <c r="I624" s="12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1"/>
      <c r="I625" s="12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1"/>
      <c r="I626" s="12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1"/>
      <c r="I627" s="12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1"/>
      <c r="I628" s="12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1"/>
      <c r="I629" s="12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1"/>
      <c r="I630" s="12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1"/>
      <c r="I631" s="12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1"/>
      <c r="I632" s="12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1"/>
      <c r="I633" s="12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1"/>
      <c r="I634" s="12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1"/>
      <c r="I635" s="12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1"/>
      <c r="I636" s="12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1"/>
      <c r="I637" s="12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1"/>
      <c r="I638" s="12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1"/>
      <c r="I639" s="12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1"/>
      <c r="I640" s="12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1"/>
      <c r="I641" s="12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1"/>
      <c r="I642" s="12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1"/>
      <c r="I643" s="12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1"/>
      <c r="I644" s="12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1"/>
      <c r="I645" s="12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1"/>
      <c r="I646" s="12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1"/>
      <c r="I647" s="12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1"/>
      <c r="I648" s="12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1"/>
      <c r="I649" s="12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1"/>
      <c r="I650" s="12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1"/>
      <c r="I651" s="12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1"/>
      <c r="I652" s="12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1"/>
      <c r="I653" s="12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1"/>
      <c r="I654" s="12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1"/>
      <c r="I655" s="12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1"/>
      <c r="I656" s="12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1"/>
      <c r="I657" s="12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1"/>
      <c r="I658" s="12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1"/>
      <c r="I659" s="12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1"/>
      <c r="I660" s="12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1"/>
      <c r="I661" s="12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1"/>
      <c r="I662" s="12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1"/>
      <c r="I663" s="12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1"/>
      <c r="I664" s="12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1"/>
      <c r="I665" s="12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1"/>
      <c r="I666" s="12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1"/>
      <c r="I667" s="12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1"/>
      <c r="I668" s="12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1"/>
      <c r="I669" s="12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1"/>
      <c r="I670" s="12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1"/>
      <c r="I671" s="12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1"/>
      <c r="I672" s="12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1"/>
      <c r="I673" s="12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1"/>
      <c r="I674" s="12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1"/>
      <c r="I675" s="12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1"/>
      <c r="I676" s="12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1"/>
      <c r="I677" s="12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1"/>
      <c r="I678" s="12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1"/>
      <c r="I679" s="12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1"/>
      <c r="I680" s="12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1"/>
      <c r="I681" s="12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1"/>
      <c r="I682" s="12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1"/>
      <c r="I683" s="12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1"/>
      <c r="I684" s="12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1"/>
      <c r="I685" s="12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1"/>
      <c r="I686" s="12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1"/>
      <c r="I687" s="12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1"/>
      <c r="I688" s="12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1"/>
      <c r="I689" s="12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1"/>
      <c r="I690" s="12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1"/>
      <c r="I691" s="12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1"/>
      <c r="I692" s="12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1"/>
      <c r="I693" s="12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1"/>
      <c r="I694" s="12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1"/>
      <c r="I695" s="12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1"/>
      <c r="I696" s="12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1"/>
      <c r="I697" s="12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1"/>
      <c r="I698" s="12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1"/>
      <c r="I699" s="12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1"/>
      <c r="I700" s="12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1"/>
      <c r="I701" s="12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1"/>
      <c r="I702" s="12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1"/>
      <c r="I703" s="12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1"/>
      <c r="I704" s="12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1"/>
      <c r="I705" s="12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1"/>
      <c r="I706" s="12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1"/>
      <c r="I707" s="12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1"/>
      <c r="I708" s="12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1"/>
      <c r="I709" s="12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1"/>
      <c r="I710" s="12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1"/>
      <c r="I711" s="12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1"/>
      <c r="I712" s="12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1"/>
      <c r="I713" s="12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1"/>
      <c r="I714" s="12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1"/>
      <c r="I715" s="12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1"/>
      <c r="I716" s="12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1"/>
      <c r="I717" s="12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1"/>
      <c r="I718" s="12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1"/>
      <c r="I719" s="12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1"/>
      <c r="I720" s="12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1"/>
      <c r="I721" s="12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1"/>
      <c r="I722" s="12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1"/>
      <c r="I723" s="12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1"/>
      <c r="I724" s="12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1"/>
      <c r="I725" s="12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1"/>
      <c r="I726" s="12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1"/>
      <c r="I727" s="12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1"/>
      <c r="I728" s="12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1"/>
      <c r="I729" s="12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1"/>
      <c r="I730" s="12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1"/>
      <c r="I731" s="12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1"/>
      <c r="I732" s="12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1"/>
      <c r="I733" s="12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1"/>
      <c r="I734" s="12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1"/>
      <c r="I735" s="12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1"/>
      <c r="I736" s="12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1"/>
      <c r="I737" s="12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1"/>
      <c r="I738" s="12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1"/>
      <c r="I739" s="12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1"/>
      <c r="I740" s="12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1"/>
      <c r="I741" s="12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1"/>
      <c r="I742" s="12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1"/>
      <c r="I743" s="12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1"/>
      <c r="I744" s="12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1"/>
      <c r="I745" s="12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1"/>
      <c r="I746" s="12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1"/>
      <c r="I747" s="12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1"/>
      <c r="I748" s="12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1"/>
      <c r="I749" s="12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1"/>
      <c r="I750" s="12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1"/>
      <c r="I751" s="12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1"/>
      <c r="I752" s="12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1"/>
      <c r="I753" s="12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1"/>
      <c r="I754" s="12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1"/>
      <c r="I755" s="12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1"/>
      <c r="I756" s="12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1"/>
      <c r="I757" s="12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1"/>
      <c r="I758" s="12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1"/>
      <c r="I759" s="12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1"/>
      <c r="I760" s="12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1"/>
      <c r="I761" s="12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1"/>
      <c r="I762" s="12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1"/>
      <c r="I763" s="12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1"/>
      <c r="I764" s="12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1"/>
      <c r="I765" s="12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1"/>
      <c r="I766" s="12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1"/>
      <c r="I767" s="12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1"/>
      <c r="I768" s="12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1"/>
      <c r="I769" s="12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1"/>
      <c r="I770" s="12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1"/>
      <c r="I771" s="12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1"/>
      <c r="I772" s="12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1"/>
      <c r="I773" s="12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1"/>
      <c r="I774" s="12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1"/>
      <c r="I775" s="12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1"/>
      <c r="I776" s="12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1"/>
      <c r="I777" s="12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1"/>
      <c r="I778" s="12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1"/>
      <c r="I779" s="12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1"/>
      <c r="I780" s="12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1"/>
      <c r="I781" s="12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1"/>
      <c r="I782" s="12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1"/>
      <c r="I783" s="12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1"/>
      <c r="I784" s="12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1"/>
      <c r="I785" s="12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1"/>
      <c r="I786" s="12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1"/>
      <c r="I787" s="12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1"/>
      <c r="I788" s="12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1"/>
      <c r="I789" s="12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1"/>
      <c r="I790" s="12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1"/>
      <c r="I791" s="12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1"/>
      <c r="I792" s="12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1"/>
      <c r="I793" s="12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1"/>
      <c r="I794" s="12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1"/>
      <c r="I795" s="12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1"/>
      <c r="I796" s="12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1"/>
      <c r="I797" s="12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1"/>
      <c r="I798" s="12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1"/>
      <c r="I799" s="12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1"/>
      <c r="I800" s="12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1"/>
      <c r="I801" s="12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1"/>
      <c r="I802" s="12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1"/>
      <c r="I803" s="12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1"/>
      <c r="I804" s="12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1"/>
      <c r="I805" s="12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1"/>
      <c r="I806" s="12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1"/>
      <c r="I807" s="12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1"/>
      <c r="I808" s="12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1"/>
      <c r="I809" s="12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1"/>
      <c r="I810" s="12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1"/>
      <c r="I811" s="12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1"/>
      <c r="I812" s="12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1"/>
      <c r="I813" s="12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1"/>
      <c r="I814" s="12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1"/>
      <c r="I815" s="12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1"/>
      <c r="I816" s="12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1"/>
      <c r="I817" s="12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1"/>
      <c r="I818" s="12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1"/>
      <c r="I819" s="12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1"/>
      <c r="I820" s="12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1"/>
      <c r="I821" s="12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1"/>
      <c r="I822" s="12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1"/>
      <c r="I823" s="12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1"/>
      <c r="I824" s="12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1"/>
      <c r="I825" s="12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1"/>
      <c r="I826" s="12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1"/>
      <c r="I827" s="12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1"/>
      <c r="I828" s="12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1"/>
      <c r="I829" s="12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1"/>
      <c r="I830" s="12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1"/>
      <c r="I831" s="12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1"/>
      <c r="I832" s="12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1"/>
      <c r="I833" s="12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1"/>
      <c r="I834" s="12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1"/>
      <c r="I835" s="12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1"/>
      <c r="I836" s="12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1"/>
      <c r="I837" s="12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1"/>
      <c r="I838" s="12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1"/>
      <c r="I839" s="12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1"/>
      <c r="I840" s="12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1"/>
      <c r="I841" s="12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1"/>
      <c r="I842" s="12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1"/>
      <c r="I843" s="12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1"/>
      <c r="I844" s="12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1"/>
      <c r="I845" s="12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1"/>
      <c r="I846" s="12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1"/>
      <c r="I847" s="12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1"/>
      <c r="I848" s="12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1"/>
      <c r="I849" s="12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1"/>
      <c r="I850" s="12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1"/>
      <c r="I851" s="12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1"/>
      <c r="I852" s="12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1"/>
      <c r="I853" s="12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1"/>
      <c r="I854" s="12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1"/>
      <c r="I855" s="12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1"/>
      <c r="I856" s="12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1"/>
      <c r="I857" s="12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1"/>
      <c r="I858" s="12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1"/>
      <c r="I859" s="12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1"/>
      <c r="I860" s="12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1"/>
      <c r="I861" s="12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1"/>
      <c r="I862" s="12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1"/>
      <c r="I863" s="12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1"/>
      <c r="I864" s="12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1"/>
      <c r="I865" s="12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1"/>
      <c r="I866" s="12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1"/>
      <c r="I867" s="12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1"/>
      <c r="I868" s="12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1"/>
      <c r="I869" s="12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1"/>
      <c r="I870" s="12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1"/>
      <c r="I871" s="12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1"/>
      <c r="I872" s="12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1"/>
      <c r="I873" s="12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1"/>
      <c r="I874" s="12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1"/>
      <c r="I875" s="12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1"/>
      <c r="I876" s="12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1"/>
      <c r="I877" s="12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1"/>
      <c r="I878" s="12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1"/>
      <c r="I879" s="12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1"/>
      <c r="I880" s="12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1"/>
      <c r="I881" s="12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1"/>
      <c r="I882" s="12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1"/>
      <c r="I883" s="12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1"/>
      <c r="I884" s="12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1"/>
      <c r="I885" s="12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1"/>
      <c r="I886" s="12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1"/>
      <c r="I887" s="12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1"/>
      <c r="I888" s="12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1"/>
      <c r="I889" s="12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1"/>
      <c r="I890" s="12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1"/>
      <c r="I891" s="12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1"/>
      <c r="I892" s="12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1"/>
      <c r="I893" s="12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1"/>
      <c r="I894" s="12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1"/>
      <c r="I895" s="12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1"/>
      <c r="I896" s="12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1"/>
      <c r="I897" s="12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1"/>
      <c r="I898" s="12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1"/>
      <c r="I899" s="12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1"/>
      <c r="I900" s="12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1"/>
      <c r="I901" s="12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1"/>
      <c r="I902" s="12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1"/>
      <c r="I903" s="12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1"/>
      <c r="I904" s="12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1"/>
      <c r="I905" s="12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1"/>
      <c r="I906" s="12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1"/>
      <c r="I907" s="12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1"/>
      <c r="I908" s="12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1"/>
      <c r="I909" s="12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1"/>
      <c r="I910" s="12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1"/>
      <c r="I911" s="12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1"/>
      <c r="I912" s="12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1"/>
      <c r="I913" s="12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1"/>
      <c r="I914" s="12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1"/>
      <c r="I915" s="12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1"/>
      <c r="I916" s="12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1"/>
      <c r="I917" s="12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1"/>
      <c r="I918" s="12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1"/>
      <c r="I919" s="12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1"/>
      <c r="I920" s="12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1"/>
      <c r="I921" s="12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1"/>
      <c r="I922" s="12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1"/>
      <c r="I923" s="12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1"/>
      <c r="I924" s="12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1"/>
      <c r="I925" s="12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1"/>
      <c r="I926" s="12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1"/>
      <c r="I927" s="12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1"/>
      <c r="I928" s="12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1"/>
      <c r="I929" s="12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1"/>
      <c r="I930" s="12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1"/>
      <c r="I931" s="12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1"/>
      <c r="I932" s="12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1"/>
      <c r="I933" s="12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1"/>
      <c r="I934" s="12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1"/>
      <c r="I935" s="12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1"/>
      <c r="I936" s="12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1"/>
      <c r="I937" s="12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1"/>
      <c r="I938" s="12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1"/>
      <c r="I939" s="12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1"/>
      <c r="I940" s="12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1"/>
      <c r="I941" s="12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1"/>
      <c r="I942" s="12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1"/>
      <c r="I943" s="12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1"/>
      <c r="I944" s="12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1"/>
      <c r="I945" s="12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1"/>
      <c r="I946" s="12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1"/>
      <c r="I947" s="12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1"/>
      <c r="I948" s="12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1"/>
      <c r="I949" s="12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1"/>
      <c r="I950" s="12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1"/>
      <c r="I951" s="12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1"/>
      <c r="I952" s="12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1"/>
      <c r="I953" s="12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1"/>
      <c r="I954" s="12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1"/>
      <c r="I955" s="12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1"/>
      <c r="I956" s="12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1"/>
      <c r="I957" s="12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1"/>
      <c r="I958" s="12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1"/>
      <c r="I959" s="12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1"/>
      <c r="I960" s="12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1"/>
      <c r="I961" s="12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1"/>
      <c r="I962" s="12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1"/>
      <c r="I963" s="12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1"/>
      <c r="I964" s="12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1"/>
      <c r="I965" s="12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1"/>
      <c r="I966" s="12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1"/>
      <c r="I967" s="12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1"/>
      <c r="I968" s="12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1"/>
      <c r="I969" s="12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1"/>
      <c r="I970" s="12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1"/>
      <c r="I971" s="12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1"/>
      <c r="I972" s="12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1"/>
      <c r="I973" s="12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1"/>
      <c r="I974" s="12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1"/>
      <c r="I975" s="12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1"/>
      <c r="I976" s="12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1"/>
      <c r="I977" s="12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1"/>
      <c r="I978" s="12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1"/>
      <c r="I979" s="12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1"/>
      <c r="I980" s="12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1"/>
      <c r="I981" s="12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1"/>
      <c r="I982" s="12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1"/>
      <c r="I983" s="12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1"/>
      <c r="I984" s="12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1"/>
      <c r="I985" s="12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1"/>
      <c r="I986" s="12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1"/>
      <c r="I987" s="12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1"/>
      <c r="I988" s="12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1"/>
      <c r="I989" s="12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1"/>
      <c r="I990" s="12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1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 display="https://fpmf-sistemas.org.br/sistemas/imip/v8/portal_transparencia/menu_ext_fpmf/"/>
    <hyperlink ref="I3" r:id="rId2" display="https://fpmf-sistemas.org.br/sistemas/imip/v8/portal_transparencia/menu_ext_fpmf/"/>
    <hyperlink ref="I4" r:id="rId3" display="https://fpmf-sistemas.org.br/sistemas/imip/v8/portal_transparencia/menu_ext_fpmf/"/>
    <hyperlink ref="I5" r:id="rId4" display="https://fpmf-sistemas.org.br/sistemas/imip/v8/portal_transparencia/menu_ext_fpmf/"/>
    <hyperlink ref="I6" r:id="rId5" display="https://fpmf-sistemas.org.br/sistemas/imip/v8/portal_transparencia/menu_ext_fpmf/"/>
    <hyperlink ref="I7" r:id="rId6" display="https://fpmf-sistemas.org.br/sistemas/imip/v8/portal_transparencia/menu_ext_fpmf/"/>
    <hyperlink ref="I8" r:id="rId7" display="https://fpmf-sistemas.org.br/sistemas/imip/v8/portal_transparencia/menu_ext_fpmf/"/>
    <hyperlink ref="I9" r:id="rId8" display="https://fpmf-sistemas.org.br/sistemas/imip/v8/portal_transparencia/menu_ext_fpmf/"/>
    <hyperlink ref="I10" r:id="rId9" display="https://fpmf-sistemas.org.br/sistemas/imip/v8/portal_transparencia/menu_ext_fpmf/"/>
    <hyperlink ref="I11" r:id="rId10"/>
    <hyperlink ref="I12" r:id="rId11" display="https://fpmf-sistemas.org.br/sistemas/imip/v8/portal_transparencia/menu_ext_fpmf/"/>
    <hyperlink ref="I13" r:id="rId12" display="https://fpmf-sistemas.org.br/sistemas/imip/v8/portal_transparencia/menu_ext_fpmf/"/>
    <hyperlink ref="I14" r:id="rId13" display="https://fpmf-sistemas.org.br/sistemas/imip/v8/portal_transparencia/menu_ext_fpmf/"/>
    <hyperlink ref="I15" r:id="rId14" display="https://fpmf-sistemas.org.br/sistemas/imip/v8/portal_transparencia/menu_ext_fpmf/"/>
    <hyperlink ref="I16" r:id="rId15" display="https://fpmf-sistemas.org.br/sistemas/imip/v8/portal_transparencia/menu_ext_fpmf/"/>
    <hyperlink ref="I17" r:id="rId16" display="https://fpmf-sistemas.org.br/sistemas/imip/v8/portal_transparencia/menu_ext_fpmf/"/>
    <hyperlink ref="I18" r:id="rId17" display="https://fpmf-sistemas.org.br/sistemas/imip/v8/portal_transparencia/menu_ext_fpmf/"/>
    <hyperlink ref="I19" r:id="rId18" display="https://fpmf-sistemas.org.br/sistemas/imip/v8/portal_transparencia/menu_ext_fpmf/"/>
    <hyperlink ref="I20" r:id="rId19" display="https://fpmf-sistemas.org.br/sistemas/imip/v8/portal_transparencia/menu_ext_fpmf/"/>
    <hyperlink ref="I21" r:id="rId20" display="https://fpmf-sistemas.org.br/sistemas/imip/v8/portal_transparencia/menu_ext_fpmf/"/>
    <hyperlink ref="I22" r:id="rId21"/>
    <hyperlink ref="I23" r:id="rId22" display="https://fpmf-sistemas.org.br/sistemas/imip/v8/portal_transparencia/menu_ext_fpmf/"/>
    <hyperlink ref="I24" r:id="rId23" display="https://fpmf-sistemas.org.br/sistemas/imip/v8/portal_transparencia/menu_ext_fpmf/"/>
    <hyperlink ref="I25" r:id="rId24" display="https://fpmf-sistemas.org.br/sistemas/imip/v8/portal_transparencia/menu_ext_fpmf/"/>
    <hyperlink ref="I26" r:id="rId25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2020-11-05T19:57:55Z</dcterms:created>
  <dcterms:modified xsi:type="dcterms:W3CDTF">2020-11-05T19:58:09Z</dcterms:modified>
</cp:coreProperties>
</file>